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\Documents\קורס סוכני נסיעות\אופרציה\"/>
    </mc:Choice>
  </mc:AlternateContent>
  <bookViews>
    <workbookView xWindow="0" yWindow="0" windowWidth="15345" windowHeight="4665"/>
  </bookViews>
  <sheets>
    <sheet name="Sheet1" sheetId="1" r:id="rId1"/>
  </sheets>
  <calcPr calcId="152511"/>
  <fileRecoveryPr repairLoad="1"/>
</workbook>
</file>

<file path=xl/calcChain.xml><?xml version="1.0" encoding="utf-8"?>
<calcChain xmlns="http://schemas.openxmlformats.org/spreadsheetml/2006/main">
  <c r="E160" i="1" l="1"/>
  <c r="I161" i="1"/>
  <c r="H161" i="1"/>
  <c r="G161" i="1"/>
  <c r="F161" i="1"/>
  <c r="E161" i="1"/>
  <c r="D161" i="1"/>
  <c r="C161" i="1"/>
  <c r="J161" i="1"/>
  <c r="C160" i="1"/>
  <c r="D160" i="1"/>
  <c r="F160" i="1"/>
  <c r="G160" i="1"/>
  <c r="H160" i="1"/>
  <c r="I160" i="1"/>
  <c r="J160" i="1"/>
  <c r="I159" i="1"/>
  <c r="H159" i="1"/>
  <c r="G159" i="1"/>
  <c r="F159" i="1"/>
  <c r="E159" i="1"/>
  <c r="D159" i="1"/>
  <c r="C159" i="1"/>
  <c r="J159" i="1"/>
  <c r="C130" i="1" l="1"/>
  <c r="D130" i="1"/>
  <c r="E130" i="1"/>
  <c r="F130" i="1"/>
  <c r="G130" i="1"/>
  <c r="H130" i="1"/>
  <c r="I130" i="1"/>
  <c r="J130" i="1"/>
  <c r="C129" i="1"/>
  <c r="D129" i="1"/>
  <c r="E129" i="1"/>
  <c r="F129" i="1"/>
  <c r="G129" i="1"/>
  <c r="H129" i="1"/>
  <c r="I129" i="1"/>
  <c r="J129" i="1"/>
  <c r="C43" i="1"/>
  <c r="D43" i="1"/>
  <c r="J114" i="1" l="1"/>
  <c r="J112" i="1"/>
  <c r="J117" i="1" l="1"/>
  <c r="D112" i="1"/>
  <c r="D110" i="1"/>
  <c r="D144" i="1" l="1"/>
  <c r="H144" i="1"/>
  <c r="E144" i="1"/>
  <c r="I144" i="1"/>
  <c r="C144" i="1"/>
  <c r="F144" i="1"/>
  <c r="J144" i="1"/>
  <c r="G144" i="1"/>
  <c r="D40" i="1"/>
  <c r="D39" i="1"/>
  <c r="C40" i="1"/>
  <c r="C39" i="1"/>
  <c r="C148" i="1" l="1"/>
  <c r="D148" i="1"/>
  <c r="E148" i="1"/>
  <c r="F148" i="1"/>
  <c r="G148" i="1"/>
  <c r="H148" i="1"/>
  <c r="I148" i="1"/>
  <c r="J148" i="1"/>
  <c r="L29" i="1"/>
  <c r="K29" i="1"/>
  <c r="E104" i="1"/>
  <c r="F104" i="1" s="1"/>
  <c r="D44" i="1"/>
  <c r="D114" i="1"/>
  <c r="D100" i="1"/>
  <c r="E100" i="1"/>
  <c r="H82" i="1"/>
  <c r="G82" i="1"/>
  <c r="F82" i="1"/>
  <c r="E82" i="1"/>
  <c r="D82" i="1"/>
  <c r="D57" i="1"/>
  <c r="E66" i="1" s="1"/>
  <c r="E57" i="1"/>
  <c r="F66" i="1" s="1"/>
  <c r="F57" i="1"/>
  <c r="H66" i="1" s="1"/>
  <c r="G57" i="1"/>
  <c r="J66" i="1" s="1"/>
  <c r="H57" i="1"/>
  <c r="D65" i="1" s="1"/>
  <c r="I19" i="1"/>
  <c r="L17" i="1"/>
  <c r="L18" i="1"/>
  <c r="L16" i="1"/>
  <c r="K17" i="1"/>
  <c r="K18" i="1"/>
  <c r="J19" i="1"/>
  <c r="D109" i="1" s="1"/>
  <c r="G38" i="1" l="1"/>
  <c r="D38" i="1" s="1"/>
  <c r="C44" i="1"/>
  <c r="D66" i="1"/>
  <c r="C66" i="1"/>
  <c r="G66" i="1"/>
  <c r="I66" i="1"/>
  <c r="H65" i="1"/>
  <c r="J65" i="1"/>
  <c r="F65" i="1"/>
  <c r="I65" i="1"/>
  <c r="E65" i="1"/>
  <c r="C65" i="1"/>
  <c r="G65" i="1"/>
  <c r="H141" i="1"/>
  <c r="D141" i="1"/>
  <c r="G141" i="1"/>
  <c r="C141" i="1"/>
  <c r="J141" i="1"/>
  <c r="F141" i="1"/>
  <c r="D111" i="1"/>
  <c r="I141" i="1"/>
  <c r="E141" i="1"/>
  <c r="E131" i="1"/>
  <c r="I131" i="1"/>
  <c r="F131" i="1"/>
  <c r="J131" i="1"/>
  <c r="C131" i="1"/>
  <c r="G131" i="1"/>
  <c r="D131" i="1"/>
  <c r="H131" i="1"/>
  <c r="L19" i="1"/>
  <c r="K19" i="1"/>
  <c r="C38" i="1" l="1"/>
  <c r="C46" i="1" s="1"/>
  <c r="I64" i="1" s="1"/>
  <c r="I68" i="1" s="1"/>
  <c r="I142" i="1" s="1"/>
  <c r="D46" i="1"/>
  <c r="D64" i="1" s="1"/>
  <c r="D68" i="1" s="1"/>
  <c r="D142" i="1" s="1"/>
  <c r="L20" i="1"/>
  <c r="D108" i="1"/>
  <c r="D117" i="1" s="1"/>
  <c r="H64" i="1" l="1"/>
  <c r="H68" i="1" s="1"/>
  <c r="H142" i="1" s="1"/>
  <c r="G64" i="1"/>
  <c r="G68" i="1" s="1"/>
  <c r="G142" i="1" s="1"/>
  <c r="J64" i="1"/>
  <c r="J68" i="1" s="1"/>
  <c r="J142" i="1" s="1"/>
  <c r="F64" i="1"/>
  <c r="F68" i="1" s="1"/>
  <c r="F142" i="1" s="1"/>
  <c r="E140" i="1"/>
  <c r="I140" i="1"/>
  <c r="F140" i="1"/>
  <c r="J140" i="1"/>
  <c r="C140" i="1"/>
  <c r="G140" i="1"/>
  <c r="D140" i="1"/>
  <c r="H140" i="1"/>
  <c r="F132" i="1"/>
  <c r="F133" i="1" s="1"/>
  <c r="F143" i="1" s="1"/>
  <c r="C132" i="1"/>
  <c r="C133" i="1" s="1"/>
  <c r="C143" i="1" s="1"/>
  <c r="G132" i="1"/>
  <c r="G133" i="1" s="1"/>
  <c r="G143" i="1" s="1"/>
  <c r="J132" i="1"/>
  <c r="J133" i="1" s="1"/>
  <c r="J143" i="1" s="1"/>
  <c r="D132" i="1"/>
  <c r="D133" i="1" s="1"/>
  <c r="D143" i="1" s="1"/>
  <c r="H132" i="1"/>
  <c r="H133" i="1" s="1"/>
  <c r="H143" i="1" s="1"/>
  <c r="I132" i="1"/>
  <c r="I133" i="1" s="1"/>
  <c r="I143" i="1" s="1"/>
  <c r="E132" i="1"/>
  <c r="E133" i="1" s="1"/>
  <c r="E143" i="1" s="1"/>
  <c r="C64" i="1"/>
  <c r="C68" i="1" s="1"/>
  <c r="C142" i="1" s="1"/>
  <c r="E64" i="1"/>
  <c r="E68" i="1" s="1"/>
  <c r="E142" i="1" s="1"/>
  <c r="J145" i="1" l="1"/>
  <c r="I145" i="1"/>
  <c r="G145" i="1"/>
  <c r="G150" i="1" s="1"/>
  <c r="F145" i="1"/>
  <c r="F150" i="1" s="1"/>
  <c r="D145" i="1"/>
  <c r="D150" i="1" s="1"/>
  <c r="H145" i="1"/>
  <c r="C145" i="1"/>
  <c r="C150" i="1" s="1"/>
  <c r="E145" i="1"/>
  <c r="E150" i="1" s="1"/>
  <c r="I150" i="1" l="1"/>
  <c r="H150" i="1"/>
  <c r="J150" i="1"/>
</calcChain>
</file>

<file path=xl/sharedStrings.xml><?xml version="1.0" encoding="utf-8"?>
<sst xmlns="http://schemas.openxmlformats.org/spreadsheetml/2006/main" count="255" uniqueCount="186">
  <si>
    <t>גליון חישוב תמחיר לקבוצה</t>
  </si>
  <si>
    <t>שם הקבוצה</t>
  </si>
  <si>
    <t>יעד הנסיעה</t>
  </si>
  <si>
    <t>תאריך יציאה</t>
  </si>
  <si>
    <t>1. טיסות</t>
  </si>
  <si>
    <t>Date</t>
  </si>
  <si>
    <t>From</t>
  </si>
  <si>
    <t>To</t>
  </si>
  <si>
    <t>Airline</t>
  </si>
  <si>
    <t>Flight #</t>
  </si>
  <si>
    <t>Time</t>
  </si>
  <si>
    <t>Gross $</t>
  </si>
  <si>
    <t>Tax $</t>
  </si>
  <si>
    <t>Total</t>
  </si>
  <si>
    <t>Flights</t>
  </si>
  <si>
    <t>2. אכסון</t>
  </si>
  <si>
    <t>Accommodation</t>
  </si>
  <si>
    <t>#</t>
  </si>
  <si>
    <t>City</t>
  </si>
  <si>
    <t>Hotel</t>
  </si>
  <si>
    <t>Suppl</t>
  </si>
  <si>
    <t>BD</t>
  </si>
  <si>
    <t>PN/LC</t>
  </si>
  <si>
    <t>NTS</t>
  </si>
  <si>
    <t>TTL/LC</t>
  </si>
  <si>
    <t>*Net $</t>
  </si>
  <si>
    <t>ימים</t>
  </si>
  <si>
    <t>לילות</t>
  </si>
  <si>
    <t>תאריך חזרה</t>
  </si>
  <si>
    <t>Ground Transportation</t>
  </si>
  <si>
    <t>Long Distance Coach (LDC)</t>
  </si>
  <si>
    <t>LCD TTL KM</t>
  </si>
  <si>
    <t>44 seats</t>
  </si>
  <si>
    <t>45+ seats</t>
  </si>
  <si>
    <t>Days</t>
  </si>
  <si>
    <t>KM</t>
  </si>
  <si>
    <t>ROE</t>
  </si>
  <si>
    <t>שערי חליפין</t>
  </si>
  <si>
    <t>₪</t>
  </si>
  <si>
    <t>$</t>
  </si>
  <si>
    <t>אחר</t>
  </si>
  <si>
    <t>אירו</t>
  </si>
  <si>
    <t>Extra KM</t>
  </si>
  <si>
    <t>Empty Run</t>
  </si>
  <si>
    <t>Amenties</t>
  </si>
  <si>
    <t>Driver Exp</t>
  </si>
  <si>
    <t>Meals</t>
  </si>
  <si>
    <t>PerDay</t>
  </si>
  <si>
    <t>Tolls &amp; Parking</t>
  </si>
  <si>
    <t>Transfers &amp; Ferries</t>
  </si>
  <si>
    <t>X</t>
  </si>
  <si>
    <t>BLK</t>
  </si>
  <si>
    <t>15-19</t>
  </si>
  <si>
    <t>20-29</t>
  </si>
  <si>
    <t>30-39</t>
  </si>
  <si>
    <t>40+</t>
  </si>
  <si>
    <t>Breakdown Transportation</t>
  </si>
  <si>
    <t>אוטובוס גדול</t>
  </si>
  <si>
    <t>אוטובוס קטן</t>
  </si>
  <si>
    <t>trfr bulk</t>
  </si>
  <si>
    <t>trfr pp</t>
  </si>
  <si>
    <t>TTL trnsp</t>
  </si>
  <si>
    <t>20-24</t>
  </si>
  <si>
    <t>25-29</t>
  </si>
  <si>
    <t>30-34</t>
  </si>
  <si>
    <t>35-39</t>
  </si>
  <si>
    <t>40-44</t>
  </si>
  <si>
    <t>45-49</t>
  </si>
  <si>
    <t>50-55</t>
  </si>
  <si>
    <t>4. סיורים</t>
  </si>
  <si>
    <t>Sightseeing</t>
  </si>
  <si>
    <t>G - GC</t>
  </si>
  <si>
    <t>5. שונות</t>
  </si>
  <si>
    <t>Misce.</t>
  </si>
  <si>
    <t>Entr. Fee</t>
  </si>
  <si>
    <t>PP/LC</t>
  </si>
  <si>
    <t>PP $</t>
  </si>
  <si>
    <t>Bulk</t>
  </si>
  <si>
    <t>TOTAL</t>
  </si>
  <si>
    <t>Gratuities &amp; Porterage</t>
  </si>
  <si>
    <t xml:space="preserve"> $ ליום</t>
  </si>
  <si>
    <t>מספר ימים</t>
  </si>
  <si>
    <t>סך הכל PP</t>
  </si>
  <si>
    <t>7. מלווה קבוצה</t>
  </si>
  <si>
    <t>Escort</t>
  </si>
  <si>
    <t>Flight</t>
  </si>
  <si>
    <t>Airport Taxs</t>
  </si>
  <si>
    <t>Allowance</t>
  </si>
  <si>
    <t xml:space="preserve"> *days </t>
  </si>
  <si>
    <t>Diem</t>
  </si>
  <si>
    <t>visas</t>
  </si>
  <si>
    <t>Insurance</t>
  </si>
  <si>
    <t>Varia</t>
  </si>
  <si>
    <t>* עלות יום לינה מחושבת לפי SGL</t>
  </si>
  <si>
    <t>* עלות ביטוח לפי 2.5$ ליום</t>
  </si>
  <si>
    <t>לאדם בחדר זוגי</t>
  </si>
  <si>
    <t>P/P in TWN</t>
  </si>
  <si>
    <t>*שים לב! הטיסה בטבלה איננה במסגרת חופשיים</t>
  </si>
  <si>
    <t>Breakdown S/S and Escort</t>
  </si>
  <si>
    <t>S/S bulk</t>
  </si>
  <si>
    <t>S/S P/P</t>
  </si>
  <si>
    <t>Mis + Tips</t>
  </si>
  <si>
    <t xml:space="preserve">TTL </t>
  </si>
  <si>
    <t>SGL*Nights</t>
  </si>
  <si>
    <t>נכון לתאריך</t>
  </si>
  <si>
    <t>6. תשר וסבלות</t>
  </si>
  <si>
    <t>סיכום עלויות</t>
  </si>
  <si>
    <t>טיסות</t>
  </si>
  <si>
    <t>אכסון</t>
  </si>
  <si>
    <t>תחבורה</t>
  </si>
  <si>
    <t>סיורים + מלווה + טיפים + שונות</t>
  </si>
  <si>
    <t>סך הכל נטו</t>
  </si>
  <si>
    <t>Mark up</t>
  </si>
  <si>
    <t>17% VAT</t>
  </si>
  <si>
    <t>Sell Price</t>
  </si>
  <si>
    <t>* גרוס מחושב לפי 5% עמלה</t>
  </si>
  <si>
    <t>קטע ריק מבוסס על 500 ק"מ *4.5/5 בהתאמה*</t>
  </si>
  <si>
    <t>ק"מ מחושב לפי 4.5/5 לק"מ בהתאמה</t>
  </si>
  <si>
    <t>ק"מ עודף מחושב לפי 4.5/5 בהתאמה</t>
  </si>
  <si>
    <t>* עלות יום שכר מחושבת לפי 150$</t>
  </si>
  <si>
    <t>*עלות ארוחות לפי 40$ ליום</t>
  </si>
  <si>
    <t>LDC bulk</t>
  </si>
  <si>
    <t>העברה מש"ת</t>
  </si>
  <si>
    <t>3. תחבורה</t>
  </si>
  <si>
    <t>**Accommodation</t>
  </si>
  <si>
    <t>**לערוך חישוב הלנה (ידני) באם הנהג אינו לן בכל הלילות עם הקבוצה</t>
  </si>
  <si>
    <t>תקציב חרום</t>
  </si>
  <si>
    <t>צ'ופרים</t>
  </si>
  <si>
    <t>מפגש קבוצה</t>
  </si>
  <si>
    <t>עלויות "כסף"</t>
  </si>
  <si>
    <t>העברות בנקאיות/כרטיסי אשראי</t>
  </si>
  <si>
    <t>(5$ מקדם של כ-100$ ליום: הדרכות, נהג, שוער, מזוודות, מלצרים)</t>
  </si>
  <si>
    <t>T/L - FREE</t>
  </si>
  <si>
    <t>* עלות יום לינה מחושבת לפי PP-IN-DBL</t>
  </si>
  <si>
    <t>7א. נוסע חופשי</t>
  </si>
  <si>
    <t>עלויות חופשי</t>
  </si>
  <si>
    <t>TLV</t>
  </si>
  <si>
    <t>28.06.18</t>
  </si>
  <si>
    <t>20.6.18</t>
  </si>
  <si>
    <t>IR0718</t>
  </si>
  <si>
    <t>אירלנד</t>
  </si>
  <si>
    <t>10.07.18</t>
  </si>
  <si>
    <t>17.07.18</t>
  </si>
  <si>
    <t>DUB</t>
  </si>
  <si>
    <t>ARKIA</t>
  </si>
  <si>
    <t>IZ921</t>
  </si>
  <si>
    <t>IZ922</t>
  </si>
  <si>
    <t>DUBLIN</t>
  </si>
  <si>
    <t>CLAYTON</t>
  </si>
  <si>
    <t>CLAYTON HOTEL</t>
  </si>
  <si>
    <t>BB</t>
  </si>
  <si>
    <t>MALLOW</t>
  </si>
  <si>
    <t>SPRINGFORT HALL</t>
  </si>
  <si>
    <t>GALWAY</t>
  </si>
  <si>
    <t>NOX</t>
  </si>
  <si>
    <t>NOX HOTEL</t>
  </si>
  <si>
    <t>העברה אל שדה"ת</t>
  </si>
  <si>
    <t>סיור S/S דבלין</t>
  </si>
  <si>
    <t>חצי יום בגלאווי</t>
  </si>
  <si>
    <t>G</t>
  </si>
  <si>
    <t>הפלגה בפיורד</t>
  </si>
  <si>
    <t>GGA MUSEUM</t>
  </si>
  <si>
    <t>LEPRECHAUN MUSEUM</t>
  </si>
  <si>
    <t>JAMESON DISTILLERY</t>
  </si>
  <si>
    <t>Powerscourt</t>
  </si>
  <si>
    <t>Bunraty</t>
  </si>
  <si>
    <t>Kylmore</t>
  </si>
  <si>
    <t>Total / LC</t>
  </si>
  <si>
    <t>Total /$</t>
  </si>
  <si>
    <t>$ P/P in</t>
  </si>
  <si>
    <t>p/p in LC</t>
  </si>
  <si>
    <t>Killkenney Castle</t>
  </si>
  <si>
    <t>St. Canice Cathedral &amp; Tower</t>
  </si>
  <si>
    <t>Muckross House, Farms &amp; Gardens</t>
  </si>
  <si>
    <t>משתתפים</t>
  </si>
  <si>
    <t xml:space="preserve"> </t>
  </si>
  <si>
    <t xml:space="preserve">Trinity College </t>
  </si>
  <si>
    <t>$/TTL</t>
  </si>
  <si>
    <t xml:space="preserve"> $Sgl Sup</t>
  </si>
  <si>
    <t>המחיר כולל תמחור הנחה של 5% הרשמה מוקדמת/ נוסע מתמיד</t>
  </si>
  <si>
    <t>עלות חבילה ללקוח</t>
  </si>
  <si>
    <t>סה"כ לקבוצה</t>
  </si>
  <si>
    <t>התחייבות לספק</t>
  </si>
  <si>
    <t>הפרש</t>
  </si>
  <si>
    <t>*(ממה שאני מבינה, אפשר להוציא קבוצה גם בגודל 20-24, אך הרווח הוא לא משמעותי, לעומת קבוצות מעל 25 משתתפים)</t>
  </si>
  <si>
    <t>תמחור לחבילה - 1969$ לאדם בחדר זוגי, תוספת 430$ ליחיד בחדר, מינימום קב' 25 משתתפים*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</si>
</sst>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charset val="177"/>
      <scheme val="minor"/>
    </font>
    <font>
      <b/>
      <u/>
      <sz val="14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1"/>
      <color theme="1"/>
      <name val="Calibri"/>
      <family val="2"/>
    </font>
    <font>
      <sz val="11"/>
      <name val="Arial"/>
      <family val="2"/>
      <charset val="177"/>
      <scheme val="minor"/>
    </font>
    <font>
      <sz val="11"/>
      <color theme="0" tint="-0.499984740745262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readingOrder="2"/>
    </xf>
    <xf numFmtId="0" fontId="0" fillId="0" borderId="2" xfId="0" applyBorder="1" applyAlignment="1">
      <alignment readingOrder="2"/>
    </xf>
    <xf numFmtId="0" fontId="0" fillId="0" borderId="3" xfId="0" applyBorder="1" applyAlignment="1">
      <alignment readingOrder="2"/>
    </xf>
    <xf numFmtId="0" fontId="0" fillId="0" borderId="0" xfId="0" applyBorder="1" applyAlignment="1">
      <alignment readingOrder="2"/>
    </xf>
    <xf numFmtId="0" fontId="0" fillId="0" borderId="0" xfId="0" applyBorder="1"/>
    <xf numFmtId="0" fontId="0" fillId="0" borderId="5" xfId="0" applyBorder="1" applyAlignment="1">
      <alignment readingOrder="2"/>
    </xf>
    <xf numFmtId="0" fontId="0" fillId="0" borderId="7" xfId="0" applyBorder="1" applyAlignment="1">
      <alignment readingOrder="2"/>
    </xf>
    <xf numFmtId="0" fontId="0" fillId="0" borderId="7" xfId="0" applyBorder="1"/>
    <xf numFmtId="0" fontId="0" fillId="0" borderId="8" xfId="0" applyBorder="1" applyAlignment="1">
      <alignment readingOrder="2"/>
    </xf>
    <xf numFmtId="0" fontId="0" fillId="0" borderId="9" xfId="0" applyBorder="1"/>
    <xf numFmtId="0" fontId="0" fillId="0" borderId="10" xfId="0" applyBorder="1" applyAlignment="1">
      <alignment readingOrder="2"/>
    </xf>
    <xf numFmtId="0" fontId="0" fillId="0" borderId="11" xfId="0" applyBorder="1" applyAlignment="1">
      <alignment readingOrder="2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readingOrder="2"/>
    </xf>
    <xf numFmtId="0" fontId="0" fillId="0" borderId="14" xfId="0" applyBorder="1" applyAlignment="1">
      <alignment readingOrder="2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readingOrder="2"/>
    </xf>
    <xf numFmtId="0" fontId="0" fillId="0" borderId="17" xfId="0" applyBorder="1" applyAlignment="1">
      <alignment readingOrder="2"/>
    </xf>
    <xf numFmtId="0" fontId="0" fillId="0" borderId="18" xfId="0" applyBorder="1" applyAlignment="1">
      <alignment readingOrder="2"/>
    </xf>
    <xf numFmtId="0" fontId="0" fillId="0" borderId="19" xfId="0" applyBorder="1" applyAlignment="1">
      <alignment readingOrder="2"/>
    </xf>
    <xf numFmtId="0" fontId="0" fillId="0" borderId="1" xfId="0" applyBorder="1"/>
    <xf numFmtId="0" fontId="0" fillId="0" borderId="20" xfId="0" applyBorder="1" applyAlignment="1">
      <alignment readingOrder="2"/>
    </xf>
    <xf numFmtId="0" fontId="0" fillId="0" borderId="22" xfId="0" applyBorder="1" applyAlignment="1">
      <alignment readingOrder="2"/>
    </xf>
    <xf numFmtId="0" fontId="0" fillId="0" borderId="21" xfId="0" applyBorder="1" applyAlignment="1">
      <alignment readingOrder="2"/>
    </xf>
    <xf numFmtId="0" fontId="0" fillId="0" borderId="23" xfId="0" applyBorder="1" applyAlignment="1">
      <alignment readingOrder="2"/>
    </xf>
    <xf numFmtId="0" fontId="0" fillId="0" borderId="24" xfId="0" applyBorder="1" applyAlignment="1">
      <alignment readingOrder="2"/>
    </xf>
    <xf numFmtId="0" fontId="0" fillId="0" borderId="25" xfId="0" applyBorder="1" applyAlignment="1">
      <alignment readingOrder="2"/>
    </xf>
    <xf numFmtId="0" fontId="0" fillId="0" borderId="26" xfId="0" applyBorder="1" applyAlignment="1">
      <alignment readingOrder="2"/>
    </xf>
    <xf numFmtId="0" fontId="0" fillId="0" borderId="27" xfId="0" applyBorder="1" applyAlignment="1">
      <alignment readingOrder="2"/>
    </xf>
    <xf numFmtId="0" fontId="0" fillId="0" borderId="28" xfId="0" applyBorder="1" applyAlignment="1">
      <alignment readingOrder="2"/>
    </xf>
    <xf numFmtId="0" fontId="0" fillId="0" borderId="29" xfId="0" applyBorder="1" applyAlignment="1">
      <alignment readingOrder="2"/>
    </xf>
    <xf numFmtId="0" fontId="0" fillId="0" borderId="19" xfId="0" applyBorder="1" applyAlignment="1">
      <alignment readingOrder="1"/>
    </xf>
    <xf numFmtId="0" fontId="0" fillId="0" borderId="30" xfId="0" applyBorder="1" applyAlignment="1">
      <alignment readingOrder="2"/>
    </xf>
    <xf numFmtId="0" fontId="0" fillId="0" borderId="31" xfId="0" applyBorder="1" applyAlignment="1">
      <alignment readingOrder="2"/>
    </xf>
    <xf numFmtId="0" fontId="0" fillId="0" borderId="32" xfId="0" applyBorder="1" applyAlignment="1">
      <alignment readingOrder="2"/>
    </xf>
    <xf numFmtId="0" fontId="0" fillId="0" borderId="0" xfId="0" applyFill="1" applyBorder="1" applyAlignment="1">
      <alignment readingOrder="2"/>
    </xf>
    <xf numFmtId="0" fontId="0" fillId="0" borderId="26" xfId="0" applyBorder="1"/>
    <xf numFmtId="1" fontId="0" fillId="0" borderId="7" xfId="0" applyNumberFormat="1" applyBorder="1" applyAlignment="1">
      <alignment readingOrder="2"/>
    </xf>
    <xf numFmtId="1" fontId="0" fillId="0" borderId="7" xfId="0" applyNumberFormat="1" applyBorder="1"/>
    <xf numFmtId="0" fontId="0" fillId="0" borderId="2" xfId="0" applyBorder="1"/>
    <xf numFmtId="0" fontId="0" fillId="0" borderId="4" xfId="0" applyBorder="1" applyAlignment="1">
      <alignment readingOrder="2"/>
    </xf>
    <xf numFmtId="0" fontId="0" fillId="0" borderId="6" xfId="0" applyBorder="1" applyAlignment="1">
      <alignment readingOrder="2"/>
    </xf>
    <xf numFmtId="0" fontId="0" fillId="0" borderId="33" xfId="0" applyBorder="1" applyAlignment="1">
      <alignment readingOrder="2"/>
    </xf>
    <xf numFmtId="0" fontId="0" fillId="0" borderId="34" xfId="0" applyBorder="1" applyAlignment="1">
      <alignment readingOrder="2"/>
    </xf>
    <xf numFmtId="0" fontId="0" fillId="0" borderId="35" xfId="0" applyBorder="1" applyAlignment="1">
      <alignment readingOrder="2"/>
    </xf>
    <xf numFmtId="1" fontId="0" fillId="0" borderId="14" xfId="0" applyNumberFormat="1" applyBorder="1" applyAlignment="1">
      <alignment readingOrder="2"/>
    </xf>
    <xf numFmtId="1" fontId="0" fillId="0" borderId="14" xfId="0" applyNumberFormat="1" applyBorder="1"/>
    <xf numFmtId="0" fontId="0" fillId="0" borderId="17" xfId="0" applyBorder="1"/>
    <xf numFmtId="0" fontId="0" fillId="0" borderId="18" xfId="0" applyBorder="1"/>
    <xf numFmtId="1" fontId="0" fillId="0" borderId="13" xfId="0" applyNumberFormat="1" applyBorder="1" applyAlignment="1">
      <alignment readingOrder="2"/>
    </xf>
    <xf numFmtId="1" fontId="0" fillId="0" borderId="8" xfId="0" applyNumberFormat="1" applyBorder="1" applyAlignment="1">
      <alignment readingOrder="2"/>
    </xf>
    <xf numFmtId="1" fontId="0" fillId="0" borderId="10" xfId="0" applyNumberFormat="1" applyBorder="1"/>
    <xf numFmtId="1" fontId="0" fillId="0" borderId="11" xfId="0" applyNumberFormat="1" applyBorder="1"/>
    <xf numFmtId="0" fontId="1" fillId="0" borderId="0" xfId="0" applyFont="1" applyAlignment="1">
      <alignment readingOrder="2"/>
    </xf>
    <xf numFmtId="0" fontId="2" fillId="0" borderId="7" xfId="0" applyFont="1" applyBorder="1" applyAlignment="1">
      <alignment readingOrder="2"/>
    </xf>
    <xf numFmtId="0" fontId="2" fillId="0" borderId="36" xfId="0" applyFont="1" applyBorder="1" applyAlignment="1">
      <alignment readingOrder="2"/>
    </xf>
    <xf numFmtId="0" fontId="2" fillId="0" borderId="37" xfId="0" applyFont="1" applyBorder="1" applyAlignment="1">
      <alignment readingOrder="2"/>
    </xf>
    <xf numFmtId="0" fontId="2" fillId="0" borderId="38" xfId="0" applyFont="1" applyBorder="1" applyAlignment="1">
      <alignment readingOrder="2"/>
    </xf>
    <xf numFmtId="0" fontId="3" fillId="0" borderId="0" xfId="0" applyFont="1" applyAlignment="1">
      <alignment readingOrder="2"/>
    </xf>
    <xf numFmtId="0" fontId="0" fillId="0" borderId="23" xfId="0" applyBorder="1"/>
    <xf numFmtId="0" fontId="0" fillId="0" borderId="39" xfId="0" applyBorder="1" applyAlignment="1">
      <alignment readingOrder="2"/>
    </xf>
    <xf numFmtId="0" fontId="0" fillId="0" borderId="39" xfId="0" applyBorder="1"/>
    <xf numFmtId="0" fontId="0" fillId="0" borderId="28" xfId="0" applyBorder="1"/>
    <xf numFmtId="0" fontId="0" fillId="0" borderId="40" xfId="0" applyBorder="1"/>
    <xf numFmtId="0" fontId="0" fillId="0" borderId="30" xfId="0" applyBorder="1"/>
    <xf numFmtId="0" fontId="0" fillId="0" borderId="41" xfId="0" applyBorder="1"/>
    <xf numFmtId="0" fontId="0" fillId="0" borderId="42" xfId="0" applyBorder="1"/>
    <xf numFmtId="0" fontId="0" fillId="0" borderId="29" xfId="0" applyBorder="1"/>
    <xf numFmtId="0" fontId="0" fillId="0" borderId="43" xfId="0" applyBorder="1"/>
    <xf numFmtId="1" fontId="0" fillId="0" borderId="20" xfId="0" applyNumberFormat="1" applyBorder="1" applyAlignment="1">
      <alignment readingOrder="2"/>
    </xf>
    <xf numFmtId="0" fontId="0" fillId="0" borderId="0" xfId="0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0" fillId="0" borderId="0" xfId="0" applyFill="1" applyBorder="1" applyAlignment="1">
      <alignment horizontal="right" readingOrder="2"/>
    </xf>
    <xf numFmtId="17" fontId="2" fillId="0" borderId="7" xfId="0" applyNumberFormat="1" applyFont="1" applyBorder="1" applyAlignment="1">
      <alignment readingOrder="2"/>
    </xf>
    <xf numFmtId="20" fontId="0" fillId="0" borderId="14" xfId="0" applyNumberFormat="1" applyBorder="1" applyAlignment="1">
      <alignment readingOrder="2"/>
    </xf>
    <xf numFmtId="20" fontId="0" fillId="0" borderId="7" xfId="0" applyNumberFormat="1" applyBorder="1" applyAlignment="1">
      <alignment readingOrder="2"/>
    </xf>
    <xf numFmtId="0" fontId="5" fillId="0" borderId="0" xfId="0" applyFont="1"/>
    <xf numFmtId="0" fontId="4" fillId="0" borderId="0" xfId="0" applyFont="1"/>
    <xf numFmtId="0" fontId="0" fillId="0" borderId="0" xfId="0" applyFill="1" applyAlignment="1">
      <alignment readingOrder="2"/>
    </xf>
    <xf numFmtId="0" fontId="7" fillId="0" borderId="0" xfId="0" applyFont="1" applyAlignment="1">
      <alignment readingOrder="2"/>
    </xf>
    <xf numFmtId="0" fontId="7" fillId="0" borderId="0" xfId="0" applyFont="1" applyFill="1" applyAlignment="1">
      <alignment readingOrder="2"/>
    </xf>
    <xf numFmtId="0" fontId="0" fillId="0" borderId="0" xfId="0" applyFill="1"/>
    <xf numFmtId="0" fontId="0" fillId="0" borderId="7" xfId="0" applyFill="1" applyBorder="1" applyAlignment="1">
      <alignment readingOrder="2"/>
    </xf>
    <xf numFmtId="0" fontId="5" fillId="0" borderId="7" xfId="0" applyFont="1" applyBorder="1"/>
    <xf numFmtId="0" fontId="0" fillId="0" borderId="44" xfId="0" applyBorder="1" applyAlignment="1">
      <alignment readingOrder="2"/>
    </xf>
    <xf numFmtId="0" fontId="0" fillId="0" borderId="45" xfId="0" applyBorder="1"/>
    <xf numFmtId="0" fontId="0" fillId="0" borderId="31" xfId="0" applyBorder="1"/>
    <xf numFmtId="0" fontId="0" fillId="0" borderId="46" xfId="0" applyBorder="1" applyAlignment="1">
      <alignment readingOrder="2"/>
    </xf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readingOrder="1"/>
    </xf>
    <xf numFmtId="0" fontId="6" fillId="0" borderId="7" xfId="0" applyFont="1" applyBorder="1" applyAlignment="1">
      <alignment readingOrder="2"/>
    </xf>
    <xf numFmtId="0" fontId="4" fillId="0" borderId="7" xfId="0" applyFont="1" applyBorder="1"/>
    <xf numFmtId="9" fontId="0" fillId="0" borderId="7" xfId="0" applyNumberFormat="1" applyBorder="1"/>
    <xf numFmtId="2" fontId="0" fillId="0" borderId="7" xfId="0" applyNumberFormat="1" applyBorder="1" applyAlignment="1">
      <alignment readingOrder="2"/>
    </xf>
    <xf numFmtId="2" fontId="6" fillId="0" borderId="7" xfId="0" applyNumberFormat="1" applyFont="1" applyBorder="1" applyAlignment="1">
      <alignment readingOrder="2"/>
    </xf>
    <xf numFmtId="2" fontId="6" fillId="0" borderId="7" xfId="0" applyNumberFormat="1" applyFont="1" applyBorder="1"/>
    <xf numFmtId="2" fontId="4" fillId="0" borderId="7" xfId="0" applyNumberFormat="1" applyFont="1" applyBorder="1"/>
    <xf numFmtId="0" fontId="2" fillId="2" borderId="0" xfId="0" applyFont="1" applyFill="1" applyAlignment="1">
      <alignment readingOrder="2"/>
    </xf>
    <xf numFmtId="0" fontId="2" fillId="2" borderId="0" xfId="0" applyFont="1" applyFill="1"/>
    <xf numFmtId="0" fontId="0" fillId="2" borderId="0" xfId="0" applyFill="1" applyAlignment="1">
      <alignment readingOrder="2"/>
    </xf>
    <xf numFmtId="0" fontId="0" fillId="2" borderId="0" xfId="0" applyFill="1"/>
    <xf numFmtId="0" fontId="0" fillId="2" borderId="7" xfId="0" applyFill="1" applyBorder="1" applyAlignment="1">
      <alignment readingOrder="2"/>
    </xf>
    <xf numFmtId="2" fontId="0" fillId="2" borderId="7" xfId="0" applyNumberFormat="1" applyFill="1" applyBorder="1" applyAlignment="1">
      <alignment readingOrder="2"/>
    </xf>
    <xf numFmtId="0" fontId="0" fillId="0" borderId="7" xfId="0" applyFill="1" applyBorder="1"/>
    <xf numFmtId="0" fontId="0" fillId="0" borderId="23" xfId="0" applyFill="1" applyBorder="1"/>
    <xf numFmtId="0" fontId="0" fillId="0" borderId="12" xfId="0" applyFill="1" applyBorder="1"/>
    <xf numFmtId="0" fontId="0" fillId="2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4"/>
  <sheetViews>
    <sheetView rightToLeft="1" tabSelected="1" topLeftCell="A148" zoomScale="110" zoomScaleNormal="110" workbookViewId="0">
      <selection activeCell="E153" sqref="E153"/>
    </sheetView>
  </sheetViews>
  <sheetFormatPr defaultRowHeight="14.25" x14ac:dyDescent="0.2"/>
  <cols>
    <col min="3" max="3" width="8.5" customWidth="1"/>
    <col min="7" max="7" width="9.75" customWidth="1"/>
  </cols>
  <sheetData>
    <row r="1" spans="3:12" ht="18" x14ac:dyDescent="0.25">
      <c r="C1" s="1"/>
      <c r="D1" s="1"/>
      <c r="E1" s="56" t="s">
        <v>0</v>
      </c>
      <c r="F1" s="1"/>
      <c r="G1" s="1"/>
      <c r="H1" s="1"/>
      <c r="I1" s="1"/>
    </row>
    <row r="2" spans="3:12" ht="15" x14ac:dyDescent="0.25">
      <c r="C2" s="1"/>
      <c r="D2" s="1"/>
      <c r="E2" s="57" t="s">
        <v>1</v>
      </c>
      <c r="F2" s="76" t="s">
        <v>139</v>
      </c>
      <c r="G2" s="1"/>
      <c r="H2" s="1"/>
      <c r="I2" s="1"/>
    </row>
    <row r="3" spans="3:12" ht="15.75" thickBot="1" x14ac:dyDescent="0.3">
      <c r="C3" s="1"/>
      <c r="D3" s="1"/>
      <c r="E3" s="57" t="s">
        <v>2</v>
      </c>
      <c r="F3" s="57" t="s">
        <v>140</v>
      </c>
      <c r="G3" s="1"/>
      <c r="H3" s="1"/>
      <c r="I3" s="1" t="s">
        <v>175</v>
      </c>
    </row>
    <row r="4" spans="3:12" ht="15.75" thickBot="1" x14ac:dyDescent="0.3">
      <c r="C4" s="1"/>
      <c r="D4" s="1"/>
      <c r="E4" s="57" t="s">
        <v>3</v>
      </c>
      <c r="F4" s="57" t="s">
        <v>141</v>
      </c>
      <c r="G4" s="1"/>
      <c r="H4" s="58" t="s">
        <v>26</v>
      </c>
      <c r="I4" s="59">
        <v>8</v>
      </c>
      <c r="J4" s="59" t="s">
        <v>27</v>
      </c>
      <c r="K4" s="60">
        <v>7</v>
      </c>
    </row>
    <row r="5" spans="3:12" ht="15" x14ac:dyDescent="0.25">
      <c r="C5" s="1"/>
      <c r="D5" s="1"/>
      <c r="E5" s="57" t="s">
        <v>28</v>
      </c>
      <c r="F5" s="57" t="s">
        <v>142</v>
      </c>
      <c r="G5" s="1"/>
      <c r="H5" s="1"/>
      <c r="I5" s="1"/>
      <c r="J5" s="1"/>
      <c r="K5" s="1"/>
    </row>
    <row r="6" spans="3:12" x14ac:dyDescent="0.2">
      <c r="C6" s="1"/>
      <c r="D6" s="1"/>
      <c r="E6" s="1"/>
      <c r="F6" s="1"/>
      <c r="G6" s="1"/>
      <c r="H6" s="1"/>
      <c r="I6" s="1"/>
      <c r="J6" s="1"/>
      <c r="K6" s="1"/>
    </row>
    <row r="7" spans="3:12" x14ac:dyDescent="0.2">
      <c r="C7" s="1"/>
      <c r="D7" s="1" t="s">
        <v>36</v>
      </c>
      <c r="E7" s="1" t="s">
        <v>37</v>
      </c>
      <c r="F7" s="1"/>
      <c r="G7" s="1"/>
      <c r="H7" s="1"/>
      <c r="I7" s="1"/>
      <c r="J7" s="1"/>
      <c r="K7" s="1"/>
    </row>
    <row r="8" spans="3:12" x14ac:dyDescent="0.2">
      <c r="C8" s="1"/>
      <c r="D8" s="7" t="s">
        <v>38</v>
      </c>
      <c r="E8" s="7" t="s">
        <v>39</v>
      </c>
      <c r="F8" s="7" t="s">
        <v>41</v>
      </c>
      <c r="G8" s="7" t="s">
        <v>40</v>
      </c>
      <c r="H8" s="1"/>
      <c r="I8" s="1"/>
      <c r="J8" s="1"/>
      <c r="K8" s="1"/>
    </row>
    <row r="9" spans="3:12" x14ac:dyDescent="0.2">
      <c r="C9" s="1"/>
      <c r="D9" s="7">
        <v>3.64</v>
      </c>
      <c r="E9" s="7">
        <v>1</v>
      </c>
      <c r="F9" s="7">
        <v>0.86</v>
      </c>
      <c r="G9" s="7"/>
      <c r="H9" s="1"/>
      <c r="I9" s="36" t="s">
        <v>104</v>
      </c>
      <c r="J9" s="30" t="s">
        <v>138</v>
      </c>
      <c r="K9" s="1"/>
    </row>
    <row r="10" spans="3:12" x14ac:dyDescent="0.2">
      <c r="C10" s="1"/>
      <c r="D10" s="1"/>
      <c r="E10" s="1"/>
      <c r="F10" s="1"/>
      <c r="G10" s="1"/>
      <c r="H10" s="1"/>
      <c r="I10" s="1"/>
      <c r="J10" s="1"/>
      <c r="K10" s="1"/>
    </row>
    <row r="11" spans="3:12" x14ac:dyDescent="0.2">
      <c r="C11" s="1"/>
      <c r="D11" s="1"/>
      <c r="E11" s="1"/>
      <c r="F11" s="1"/>
      <c r="G11" s="1"/>
      <c r="H11" s="1"/>
      <c r="I11" s="1"/>
      <c r="J11" s="1"/>
      <c r="K11" s="1"/>
    </row>
    <row r="12" spans="3:12" x14ac:dyDescent="0.2">
      <c r="C12" s="1"/>
      <c r="D12" s="1"/>
      <c r="E12" s="1"/>
      <c r="F12" s="1"/>
      <c r="G12" s="1"/>
      <c r="H12" s="1"/>
      <c r="I12" s="1"/>
      <c r="J12" s="1"/>
      <c r="K12" s="1"/>
    </row>
    <row r="13" spans="3:12" x14ac:dyDescent="0.2">
      <c r="C13" s="1"/>
      <c r="D13" s="1"/>
      <c r="E13" s="1"/>
      <c r="F13" s="1"/>
      <c r="G13" s="1"/>
      <c r="H13" s="1"/>
      <c r="I13" s="1"/>
    </row>
    <row r="14" spans="3:12" ht="16.5" thickBot="1" x14ac:dyDescent="0.3">
      <c r="C14" s="61" t="s">
        <v>4</v>
      </c>
      <c r="D14" s="1" t="s">
        <v>14</v>
      </c>
      <c r="E14" s="1"/>
      <c r="F14" s="1"/>
      <c r="G14" s="1"/>
      <c r="H14" s="1"/>
      <c r="I14" s="1"/>
    </row>
    <row r="15" spans="3:12" ht="15" thickBot="1" x14ac:dyDescent="0.25">
      <c r="C15" s="19" t="s">
        <v>5</v>
      </c>
      <c r="D15" s="20" t="s">
        <v>6</v>
      </c>
      <c r="E15" s="20" t="s">
        <v>7</v>
      </c>
      <c r="F15" s="20" t="s">
        <v>8</v>
      </c>
      <c r="G15" s="20" t="s">
        <v>9</v>
      </c>
      <c r="H15" s="20" t="s">
        <v>10</v>
      </c>
      <c r="I15" s="20" t="s">
        <v>11</v>
      </c>
      <c r="J15" s="20" t="s">
        <v>12</v>
      </c>
      <c r="K15" s="20" t="s">
        <v>13</v>
      </c>
      <c r="L15" s="21" t="s">
        <v>25</v>
      </c>
    </row>
    <row r="16" spans="3:12" x14ac:dyDescent="0.2">
      <c r="C16" s="15" t="s">
        <v>141</v>
      </c>
      <c r="D16" s="16" t="s">
        <v>136</v>
      </c>
      <c r="E16" s="16" t="s">
        <v>143</v>
      </c>
      <c r="F16" s="16" t="s">
        <v>144</v>
      </c>
      <c r="G16" s="16" t="s">
        <v>145</v>
      </c>
      <c r="H16" s="77">
        <v>0.69097222222222221</v>
      </c>
      <c r="I16" s="16">
        <v>132</v>
      </c>
      <c r="J16" s="17">
        <v>267</v>
      </c>
      <c r="K16" s="17">
        <v>387</v>
      </c>
      <c r="L16" s="18">
        <f>I16*0.95</f>
        <v>125.39999999999999</v>
      </c>
    </row>
    <row r="17" spans="3:12" x14ac:dyDescent="0.2">
      <c r="C17" s="9" t="s">
        <v>137</v>
      </c>
      <c r="D17" s="7" t="s">
        <v>143</v>
      </c>
      <c r="E17" s="7" t="s">
        <v>136</v>
      </c>
      <c r="F17" s="7" t="s">
        <v>144</v>
      </c>
      <c r="G17" s="7" t="s">
        <v>146</v>
      </c>
      <c r="H17" s="78">
        <v>0.90972222222222221</v>
      </c>
      <c r="I17" s="7">
        <v>0</v>
      </c>
      <c r="J17" s="17">
        <v>0</v>
      </c>
      <c r="K17" s="17">
        <f>SUM(I17:J17)</f>
        <v>0</v>
      </c>
      <c r="L17" s="18">
        <f>I17*0.95</f>
        <v>0</v>
      </c>
    </row>
    <row r="18" spans="3:12" x14ac:dyDescent="0.2">
      <c r="C18" s="9"/>
      <c r="D18" s="7"/>
      <c r="E18" s="7"/>
      <c r="F18" s="7"/>
      <c r="G18" s="7"/>
      <c r="H18" s="7"/>
      <c r="I18" s="7"/>
      <c r="J18" s="17">
        <v>0</v>
      </c>
      <c r="K18" s="17">
        <f>SUM(I18:J18)</f>
        <v>0</v>
      </c>
      <c r="L18" s="18">
        <f>I18*0.95</f>
        <v>0</v>
      </c>
    </row>
    <row r="19" spans="3:12" ht="15" thickBot="1" x14ac:dyDescent="0.25">
      <c r="C19" s="11" t="s">
        <v>13</v>
      </c>
      <c r="D19" s="12"/>
      <c r="E19" s="12"/>
      <c r="F19" s="12"/>
      <c r="G19" s="12"/>
      <c r="H19" s="12"/>
      <c r="I19" s="12">
        <f>SUM(I16:I18)</f>
        <v>132</v>
      </c>
      <c r="J19" s="13">
        <f>SUM(J16:J18)</f>
        <v>267</v>
      </c>
      <c r="K19" s="13">
        <f>SUM(K16:K18)</f>
        <v>387</v>
      </c>
      <c r="L19" s="14">
        <f>SUM(L16:L18)</f>
        <v>125.39999999999999</v>
      </c>
    </row>
    <row r="20" spans="3:12" ht="15" thickBot="1" x14ac:dyDescent="0.25">
      <c r="C20" s="4"/>
      <c r="D20" s="4"/>
      <c r="E20" s="4"/>
      <c r="F20" s="4"/>
      <c r="G20" s="4"/>
      <c r="H20" s="4"/>
      <c r="I20" s="4"/>
      <c r="J20" s="5"/>
      <c r="K20" s="4" t="s">
        <v>115</v>
      </c>
      <c r="L20" s="23">
        <f>SUM(L19+J19)</f>
        <v>392.4</v>
      </c>
    </row>
    <row r="21" spans="3:12" x14ac:dyDescent="0.2">
      <c r="C21" s="4"/>
      <c r="D21" s="4"/>
      <c r="E21" s="4"/>
      <c r="F21" s="4"/>
      <c r="G21" s="4"/>
      <c r="H21" s="4"/>
      <c r="I21" s="4"/>
      <c r="J21" s="5"/>
      <c r="K21" s="5"/>
      <c r="L21" s="5"/>
    </row>
    <row r="22" spans="3:12" x14ac:dyDescent="0.2">
      <c r="C22" s="1"/>
      <c r="D22" s="1"/>
      <c r="E22" s="1"/>
      <c r="F22" s="1"/>
      <c r="G22" s="1"/>
      <c r="H22" s="1"/>
      <c r="I22" s="1"/>
    </row>
    <row r="23" spans="3:12" ht="16.5" thickBot="1" x14ac:dyDescent="0.3">
      <c r="C23" s="61" t="s">
        <v>15</v>
      </c>
      <c r="D23" s="1"/>
      <c r="E23" s="1" t="s">
        <v>16</v>
      </c>
      <c r="F23" s="1"/>
      <c r="G23" s="1" t="s">
        <v>95</v>
      </c>
      <c r="H23" s="1"/>
      <c r="I23" s="1"/>
      <c r="J23" t="s">
        <v>96</v>
      </c>
    </row>
    <row r="24" spans="3:12" ht="15" thickBot="1" x14ac:dyDescent="0.25">
      <c r="C24" s="19" t="s">
        <v>17</v>
      </c>
      <c r="D24" s="20" t="s">
        <v>18</v>
      </c>
      <c r="E24" s="20" t="s">
        <v>19</v>
      </c>
      <c r="F24" s="20" t="s">
        <v>20</v>
      </c>
      <c r="G24" s="20" t="s">
        <v>21</v>
      </c>
      <c r="H24" s="20" t="s">
        <v>22</v>
      </c>
      <c r="I24" s="20" t="s">
        <v>23</v>
      </c>
      <c r="J24" s="20" t="s">
        <v>24</v>
      </c>
      <c r="K24" s="21" t="s">
        <v>177</v>
      </c>
      <c r="L24" s="21" t="s">
        <v>178</v>
      </c>
    </row>
    <row r="25" spans="3:12" x14ac:dyDescent="0.2">
      <c r="C25" s="15">
        <v>1</v>
      </c>
      <c r="D25" s="16" t="s">
        <v>147</v>
      </c>
      <c r="E25" s="16" t="s">
        <v>148</v>
      </c>
      <c r="F25" s="16" t="s">
        <v>149</v>
      </c>
      <c r="G25" s="16" t="s">
        <v>150</v>
      </c>
      <c r="H25" s="16">
        <v>80</v>
      </c>
      <c r="I25" s="16">
        <v>1</v>
      </c>
      <c r="J25" s="17">
        <v>80</v>
      </c>
      <c r="K25" s="18">
        <v>93.25</v>
      </c>
      <c r="L25" s="10">
        <v>93.25</v>
      </c>
    </row>
    <row r="26" spans="3:12" x14ac:dyDescent="0.2">
      <c r="C26" s="9">
        <v>2</v>
      </c>
      <c r="D26" s="7" t="s">
        <v>151</v>
      </c>
      <c r="E26" s="7" t="s">
        <v>152</v>
      </c>
      <c r="F26" s="7" t="s">
        <v>152</v>
      </c>
      <c r="G26" s="7" t="s">
        <v>150</v>
      </c>
      <c r="H26" s="7">
        <v>60</v>
      </c>
      <c r="I26" s="7">
        <v>2</v>
      </c>
      <c r="J26" s="8">
        <v>120</v>
      </c>
      <c r="K26" s="10">
        <v>140.13999999999999</v>
      </c>
      <c r="L26" s="10">
        <v>30</v>
      </c>
    </row>
    <row r="27" spans="3:12" x14ac:dyDescent="0.2">
      <c r="C27" s="9">
        <v>3</v>
      </c>
      <c r="D27" s="7" t="s">
        <v>153</v>
      </c>
      <c r="E27" s="7" t="s">
        <v>154</v>
      </c>
      <c r="F27" s="7" t="s">
        <v>155</v>
      </c>
      <c r="G27" s="7" t="s">
        <v>150</v>
      </c>
      <c r="H27" s="7">
        <v>60</v>
      </c>
      <c r="I27" s="7">
        <v>3</v>
      </c>
      <c r="J27" s="8">
        <v>180</v>
      </c>
      <c r="K27" s="10">
        <v>210.21</v>
      </c>
      <c r="L27" s="10">
        <v>210.21</v>
      </c>
    </row>
    <row r="28" spans="3:12" x14ac:dyDescent="0.2">
      <c r="C28" s="9">
        <v>4</v>
      </c>
      <c r="D28" s="16" t="s">
        <v>147</v>
      </c>
      <c r="E28" s="16" t="s">
        <v>148</v>
      </c>
      <c r="F28" s="16" t="s">
        <v>149</v>
      </c>
      <c r="G28" s="16" t="s">
        <v>150</v>
      </c>
      <c r="H28" s="16">
        <v>80</v>
      </c>
      <c r="I28" s="16">
        <v>1</v>
      </c>
      <c r="J28" s="17">
        <v>80</v>
      </c>
      <c r="K28" s="18">
        <v>93.25</v>
      </c>
      <c r="L28" s="10">
        <v>93.25</v>
      </c>
    </row>
    <row r="29" spans="3:12" ht="15" thickBot="1" x14ac:dyDescent="0.25">
      <c r="C29" s="11" t="s">
        <v>13</v>
      </c>
      <c r="D29" s="12"/>
      <c r="E29" s="12"/>
      <c r="F29" s="12"/>
      <c r="G29" s="12"/>
      <c r="H29" s="12"/>
      <c r="I29" s="12"/>
      <c r="J29" s="13"/>
      <c r="K29" s="14">
        <f>SUM(K25:K28)</f>
        <v>536.85</v>
      </c>
      <c r="L29" s="109">
        <f>SUM(L25:L28)</f>
        <v>426.71000000000004</v>
      </c>
    </row>
    <row r="30" spans="3:12" x14ac:dyDescent="0.2">
      <c r="C30" s="1"/>
      <c r="D30" s="1"/>
      <c r="E30" s="1"/>
      <c r="F30" s="1"/>
      <c r="G30" s="1"/>
      <c r="H30" s="1"/>
      <c r="I30" s="1"/>
    </row>
    <row r="31" spans="3:12" x14ac:dyDescent="0.2">
      <c r="C31" s="1"/>
      <c r="D31" s="1"/>
      <c r="E31" s="1"/>
      <c r="F31" s="1"/>
      <c r="G31" s="1"/>
      <c r="H31" s="1"/>
      <c r="I31" s="1"/>
    </row>
    <row r="32" spans="3:12" x14ac:dyDescent="0.2">
      <c r="C32" s="1"/>
      <c r="D32" s="1"/>
      <c r="E32" s="1"/>
      <c r="F32" s="1"/>
      <c r="G32" s="1"/>
      <c r="H32" s="1"/>
      <c r="I32" s="1"/>
    </row>
    <row r="33" spans="3:12" ht="15.75" x14ac:dyDescent="0.25">
      <c r="C33" s="61" t="s">
        <v>123</v>
      </c>
      <c r="D33" s="1"/>
      <c r="E33" s="1"/>
      <c r="F33" s="1" t="s">
        <v>29</v>
      </c>
      <c r="G33" s="1"/>
      <c r="H33" s="1"/>
      <c r="I33" s="1"/>
    </row>
    <row r="34" spans="3:12" x14ac:dyDescent="0.2">
      <c r="C34" s="1"/>
      <c r="D34" s="1"/>
      <c r="E34" s="1"/>
      <c r="F34" s="1" t="s">
        <v>30</v>
      </c>
      <c r="G34" s="1"/>
      <c r="H34" s="1"/>
      <c r="I34" s="1"/>
    </row>
    <row r="35" spans="3:12" x14ac:dyDescent="0.2">
      <c r="C35" s="1"/>
      <c r="D35" s="1"/>
      <c r="E35" s="1" t="s">
        <v>31</v>
      </c>
      <c r="F35" s="1">
        <v>1403</v>
      </c>
      <c r="G35" s="1"/>
      <c r="H35" s="1"/>
      <c r="I35" s="1"/>
    </row>
    <row r="36" spans="3:12" ht="15" thickBot="1" x14ac:dyDescent="0.25">
      <c r="F36" s="1"/>
      <c r="G36" s="1"/>
      <c r="H36" s="1"/>
      <c r="I36" s="1"/>
    </row>
    <row r="37" spans="3:12" ht="15.75" thickTop="1" thickBot="1" x14ac:dyDescent="0.25">
      <c r="C37" s="93" t="s">
        <v>32</v>
      </c>
      <c r="D37" s="34" t="s">
        <v>33</v>
      </c>
      <c r="E37" s="1"/>
      <c r="F37" s="1"/>
      <c r="G37" s="1"/>
    </row>
    <row r="38" spans="3:12" ht="15" thickTop="1" x14ac:dyDescent="0.2">
      <c r="C38" s="7">
        <f>5*G38</f>
        <v>7500</v>
      </c>
      <c r="D38" s="26">
        <f>4.5*G38</f>
        <v>6750</v>
      </c>
      <c r="G38" s="87">
        <f>SUM(K38*I38)</f>
        <v>1500</v>
      </c>
      <c r="H38" s="16" t="s">
        <v>13</v>
      </c>
      <c r="I38" s="16">
        <v>250</v>
      </c>
      <c r="J38" s="17" t="s">
        <v>35</v>
      </c>
      <c r="K38" s="17">
        <v>6</v>
      </c>
      <c r="L38" s="88" t="s">
        <v>34</v>
      </c>
    </row>
    <row r="39" spans="3:12" x14ac:dyDescent="0.2">
      <c r="C39" s="7">
        <f>5*G39</f>
        <v>0</v>
      </c>
      <c r="D39" s="27">
        <f>4.5*G39</f>
        <v>0</v>
      </c>
      <c r="E39" s="1"/>
      <c r="F39" s="1"/>
      <c r="G39" s="30">
        <v>0</v>
      </c>
      <c r="H39" s="8" t="s">
        <v>42</v>
      </c>
      <c r="I39" s="8"/>
      <c r="J39" s="8"/>
      <c r="K39" s="8"/>
      <c r="L39" s="89"/>
    </row>
    <row r="40" spans="3:12" x14ac:dyDescent="0.2">
      <c r="C40" s="7">
        <f>5*G40</f>
        <v>0</v>
      </c>
      <c r="D40" s="27">
        <f>4.5*G40</f>
        <v>0</v>
      </c>
      <c r="E40" s="1"/>
      <c r="F40" s="1"/>
      <c r="G40" s="30">
        <v>0</v>
      </c>
      <c r="H40" s="8" t="s">
        <v>43</v>
      </c>
      <c r="I40" s="8"/>
      <c r="J40" s="8"/>
      <c r="K40" s="8"/>
      <c r="L40" s="89"/>
    </row>
    <row r="41" spans="3:12" x14ac:dyDescent="0.2">
      <c r="C41" s="7"/>
      <c r="D41" s="27"/>
      <c r="E41" s="1"/>
      <c r="F41" s="1"/>
      <c r="G41" s="30"/>
      <c r="H41" s="8" t="s">
        <v>44</v>
      </c>
      <c r="I41" s="8"/>
      <c r="J41" s="8"/>
      <c r="K41" s="8"/>
      <c r="L41" s="89"/>
    </row>
    <row r="42" spans="3:12" x14ac:dyDescent="0.2">
      <c r="C42" s="7">
        <v>590.55999999999995</v>
      </c>
      <c r="D42" s="27">
        <v>590.55999999999995</v>
      </c>
      <c r="E42" s="1"/>
      <c r="F42" s="1"/>
      <c r="G42" s="30"/>
      <c r="H42" s="8" t="s">
        <v>103</v>
      </c>
      <c r="I42" s="8"/>
      <c r="J42" s="8" t="s">
        <v>124</v>
      </c>
      <c r="K42" s="8"/>
      <c r="L42" s="89" t="s">
        <v>45</v>
      </c>
    </row>
    <row r="43" spans="3:12" x14ac:dyDescent="0.2">
      <c r="C43" s="7">
        <f>H43*K38</f>
        <v>240</v>
      </c>
      <c r="D43" s="27">
        <f>H43*K38</f>
        <v>240</v>
      </c>
      <c r="E43" s="1"/>
      <c r="F43" s="1"/>
      <c r="G43" s="30"/>
      <c r="H43" s="8">
        <v>40</v>
      </c>
      <c r="I43" s="8" t="s">
        <v>47</v>
      </c>
      <c r="J43" s="8" t="s">
        <v>46</v>
      </c>
      <c r="K43" s="8"/>
      <c r="L43" s="89"/>
    </row>
    <row r="44" spans="3:12" x14ac:dyDescent="0.2">
      <c r="C44" s="7">
        <f>H44*K38</f>
        <v>240</v>
      </c>
      <c r="D44" s="27">
        <f>H44*K38</f>
        <v>240</v>
      </c>
      <c r="E44" s="1"/>
      <c r="F44" s="1"/>
      <c r="G44" s="90"/>
      <c r="H44" s="91">
        <v>40</v>
      </c>
      <c r="I44" s="91" t="s">
        <v>47</v>
      </c>
      <c r="J44" s="91"/>
      <c r="K44" s="91"/>
      <c r="L44" s="92" t="s">
        <v>48</v>
      </c>
    </row>
    <row r="45" spans="3:12" ht="15" thickBot="1" x14ac:dyDescent="0.25">
      <c r="C45" s="35"/>
      <c r="D45" s="25"/>
      <c r="E45" s="1"/>
      <c r="F45" s="1"/>
      <c r="G45" s="1"/>
    </row>
    <row r="46" spans="3:12" ht="15.75" thickTop="1" thickBot="1" x14ac:dyDescent="0.25">
      <c r="C46" s="22">
        <f>SUM(C38:C45)</f>
        <v>8570.56</v>
      </c>
      <c r="D46" s="22">
        <f>SUM(D38:D45)</f>
        <v>7820.5599999999995</v>
      </c>
      <c r="E46" s="1"/>
      <c r="F46" s="1"/>
      <c r="G46" s="1"/>
      <c r="I46" t="s">
        <v>116</v>
      </c>
    </row>
    <row r="47" spans="3:12" ht="15" thickTop="1" x14ac:dyDescent="0.2">
      <c r="C47" s="4"/>
      <c r="D47" s="4"/>
      <c r="E47" s="1"/>
      <c r="F47" s="1"/>
      <c r="G47" s="1"/>
      <c r="I47" t="s">
        <v>117</v>
      </c>
    </row>
    <row r="48" spans="3:12" x14ac:dyDescent="0.2">
      <c r="C48" s="4"/>
      <c r="D48" s="4"/>
      <c r="E48" s="1"/>
      <c r="F48" s="1"/>
      <c r="G48" s="1"/>
      <c r="I48" t="s">
        <v>118</v>
      </c>
    </row>
    <row r="49" spans="3:11" x14ac:dyDescent="0.2">
      <c r="C49" s="1"/>
      <c r="D49" s="1"/>
      <c r="E49" s="1"/>
      <c r="F49" s="1"/>
      <c r="G49" s="1"/>
      <c r="H49" s="73"/>
      <c r="I49" s="1" t="s">
        <v>125</v>
      </c>
    </row>
    <row r="50" spans="3:11" x14ac:dyDescent="0.2">
      <c r="C50" s="1"/>
      <c r="D50" s="1"/>
      <c r="E50" s="1"/>
      <c r="F50" s="1"/>
      <c r="G50" s="1"/>
      <c r="H50" s="73"/>
      <c r="I50" s="1"/>
    </row>
    <row r="51" spans="3:11" x14ac:dyDescent="0.2">
      <c r="C51" s="1"/>
      <c r="D51" s="1"/>
      <c r="E51" s="1"/>
      <c r="F51" s="1" t="s">
        <v>49</v>
      </c>
      <c r="G51" s="1"/>
      <c r="H51" s="1"/>
      <c r="I51" s="1"/>
    </row>
    <row r="52" spans="3:11" x14ac:dyDescent="0.2">
      <c r="C52" s="1"/>
      <c r="D52" s="1"/>
      <c r="E52" s="1"/>
      <c r="F52" s="1"/>
      <c r="G52" s="1"/>
      <c r="H52" s="1"/>
      <c r="I52" s="1"/>
    </row>
    <row r="53" spans="3:11" x14ac:dyDescent="0.2">
      <c r="C53" s="1"/>
      <c r="D53" s="36"/>
      <c r="E53" s="37"/>
      <c r="F53" s="37"/>
      <c r="G53" s="30" t="s">
        <v>169</v>
      </c>
      <c r="H53" s="1"/>
    </row>
    <row r="54" spans="3:11" x14ac:dyDescent="0.2">
      <c r="C54" s="1"/>
      <c r="D54" s="7" t="s">
        <v>55</v>
      </c>
      <c r="E54" s="7" t="s">
        <v>54</v>
      </c>
      <c r="F54" s="7" t="s">
        <v>53</v>
      </c>
      <c r="G54" s="7" t="s">
        <v>52</v>
      </c>
      <c r="H54" s="7" t="s">
        <v>51</v>
      </c>
      <c r="I54" s="7" t="s">
        <v>50</v>
      </c>
      <c r="J54" s="85" t="s">
        <v>18</v>
      </c>
    </row>
    <row r="55" spans="3:11" x14ac:dyDescent="0.2">
      <c r="C55" s="1"/>
      <c r="D55" s="7"/>
      <c r="E55" s="7"/>
      <c r="F55" s="7"/>
      <c r="G55" s="7"/>
      <c r="H55" s="7">
        <v>600</v>
      </c>
      <c r="I55" s="7"/>
      <c r="J55" s="8" t="s">
        <v>122</v>
      </c>
    </row>
    <row r="56" spans="3:11" x14ac:dyDescent="0.2">
      <c r="C56" s="1"/>
      <c r="D56" s="7"/>
      <c r="E56" s="7"/>
      <c r="F56" s="7"/>
      <c r="G56" s="7"/>
      <c r="H56" s="7">
        <v>600</v>
      </c>
      <c r="I56" s="7"/>
      <c r="J56" s="8" t="s">
        <v>156</v>
      </c>
    </row>
    <row r="57" spans="3:11" x14ac:dyDescent="0.2">
      <c r="C57" s="1"/>
      <c r="D57" s="7">
        <f>SUM(D55:D56)</f>
        <v>0</v>
      </c>
      <c r="E57" s="7">
        <f>SUM(E55:E56)</f>
        <v>0</v>
      </c>
      <c r="F57" s="7">
        <f>SUM(F55:F56)</f>
        <v>0</v>
      </c>
      <c r="G57" s="7">
        <f>SUM(G55:G56)</f>
        <v>0</v>
      </c>
      <c r="H57" s="7">
        <f>SUM(H55:H56)</f>
        <v>1200</v>
      </c>
      <c r="I57" s="7"/>
      <c r="J57" s="8" t="s">
        <v>13</v>
      </c>
    </row>
    <row r="58" spans="3:11" x14ac:dyDescent="0.2">
      <c r="C58" s="1"/>
      <c r="D58" s="1"/>
      <c r="E58" s="1"/>
      <c r="F58" s="1"/>
      <c r="G58" s="1"/>
      <c r="H58" s="1"/>
      <c r="I58" s="1"/>
    </row>
    <row r="59" spans="3:11" x14ac:dyDescent="0.2">
      <c r="C59" s="1"/>
      <c r="D59" s="1"/>
      <c r="E59" s="1"/>
      <c r="F59" s="1"/>
      <c r="G59" s="1"/>
      <c r="H59" s="1"/>
      <c r="I59" s="1"/>
    </row>
    <row r="60" spans="3:11" x14ac:dyDescent="0.2">
      <c r="C60" s="1"/>
      <c r="D60" s="1"/>
      <c r="E60" s="1"/>
      <c r="F60" s="1" t="s">
        <v>56</v>
      </c>
      <c r="G60" s="1"/>
      <c r="H60" s="1"/>
      <c r="I60" s="1"/>
    </row>
    <row r="61" spans="3:11" x14ac:dyDescent="0.2">
      <c r="C61" s="1"/>
      <c r="D61" s="1"/>
      <c r="E61" s="1"/>
      <c r="F61" s="1"/>
      <c r="G61" s="1"/>
      <c r="H61" s="1"/>
      <c r="I61" s="1"/>
    </row>
    <row r="62" spans="3:11" x14ac:dyDescent="0.2">
      <c r="C62" s="36"/>
      <c r="D62" s="37" t="s">
        <v>57</v>
      </c>
      <c r="E62" s="30"/>
      <c r="F62" s="36"/>
      <c r="G62" s="37"/>
      <c r="H62" s="37" t="s">
        <v>58</v>
      </c>
      <c r="I62" s="37"/>
      <c r="J62" s="39"/>
      <c r="K62" s="39"/>
    </row>
    <row r="63" spans="3:11" x14ac:dyDescent="0.2">
      <c r="C63" s="7" t="s">
        <v>68</v>
      </c>
      <c r="D63" s="7" t="s">
        <v>67</v>
      </c>
      <c r="E63" s="7" t="s">
        <v>66</v>
      </c>
      <c r="F63" s="16" t="s">
        <v>65</v>
      </c>
      <c r="G63" s="16" t="s">
        <v>64</v>
      </c>
      <c r="H63" s="16" t="s">
        <v>63</v>
      </c>
      <c r="I63" s="16" t="s">
        <v>62</v>
      </c>
      <c r="J63" s="17" t="s">
        <v>52</v>
      </c>
      <c r="K63" s="8"/>
    </row>
    <row r="64" spans="3:11" x14ac:dyDescent="0.2">
      <c r="C64" s="40">
        <f>+D46/50</f>
        <v>156.41119999999998</v>
      </c>
      <c r="D64" s="40">
        <f>D46/45</f>
        <v>173.79022222222221</v>
      </c>
      <c r="E64" s="40">
        <f>D46/40</f>
        <v>195.51399999999998</v>
      </c>
      <c r="F64" s="40">
        <f>C46/35</f>
        <v>244.87314285714285</v>
      </c>
      <c r="G64" s="40">
        <f>C46/30</f>
        <v>285.68533333333329</v>
      </c>
      <c r="H64" s="40">
        <f>C46/25</f>
        <v>342.82239999999996</v>
      </c>
      <c r="I64" s="40">
        <f>C46/20</f>
        <v>428.52799999999996</v>
      </c>
      <c r="J64" s="41">
        <f>C46/15</f>
        <v>571.37066666666658</v>
      </c>
      <c r="K64" s="8" t="s">
        <v>121</v>
      </c>
    </row>
    <row r="65" spans="3:11" x14ac:dyDescent="0.2">
      <c r="C65" s="40">
        <f>H57/50</f>
        <v>24</v>
      </c>
      <c r="D65" s="40">
        <f>H57/45</f>
        <v>26.666666666666668</v>
      </c>
      <c r="E65" s="40">
        <f>H57/40</f>
        <v>30</v>
      </c>
      <c r="F65" s="40">
        <f>H57/35</f>
        <v>34.285714285714285</v>
      </c>
      <c r="G65" s="40">
        <f>H57/30</f>
        <v>40</v>
      </c>
      <c r="H65" s="40">
        <f>H57/25</f>
        <v>48</v>
      </c>
      <c r="I65" s="40">
        <f>H57/20</f>
        <v>60</v>
      </c>
      <c r="J65" s="41">
        <f>H57/15</f>
        <v>80</v>
      </c>
      <c r="K65" s="8" t="s">
        <v>59</v>
      </c>
    </row>
    <row r="66" spans="3:11" x14ac:dyDescent="0.2">
      <c r="C66" s="40">
        <f>D57</f>
        <v>0</v>
      </c>
      <c r="D66" s="40">
        <f>D57</f>
        <v>0</v>
      </c>
      <c r="E66" s="40">
        <f>D57</f>
        <v>0</v>
      </c>
      <c r="F66" s="40">
        <f>E57</f>
        <v>0</v>
      </c>
      <c r="G66" s="40">
        <f>E57</f>
        <v>0</v>
      </c>
      <c r="H66" s="40">
        <f>F57</f>
        <v>0</v>
      </c>
      <c r="I66" s="40">
        <f>F57</f>
        <v>0</v>
      </c>
      <c r="J66" s="41">
        <f>G57</f>
        <v>0</v>
      </c>
      <c r="K66" s="8" t="s">
        <v>60</v>
      </c>
    </row>
    <row r="67" spans="3:11" x14ac:dyDescent="0.2">
      <c r="C67" s="40"/>
      <c r="D67" s="40"/>
      <c r="E67" s="40"/>
      <c r="F67" s="40"/>
      <c r="G67" s="40"/>
      <c r="H67" s="40"/>
      <c r="I67" s="40"/>
      <c r="J67" s="41"/>
      <c r="K67" s="8"/>
    </row>
    <row r="68" spans="3:11" x14ac:dyDescent="0.2">
      <c r="C68" s="41">
        <f t="shared" ref="C68:I68" si="0">SUM(C64:C67)</f>
        <v>180.41119999999998</v>
      </c>
      <c r="D68" s="41">
        <f t="shared" si="0"/>
        <v>200.45688888888887</v>
      </c>
      <c r="E68" s="41">
        <f t="shared" si="0"/>
        <v>225.51399999999998</v>
      </c>
      <c r="F68" s="41">
        <f t="shared" si="0"/>
        <v>279.15885714285713</v>
      </c>
      <c r="G68" s="41">
        <f t="shared" si="0"/>
        <v>325.68533333333329</v>
      </c>
      <c r="H68" s="41">
        <f t="shared" si="0"/>
        <v>390.82239999999996</v>
      </c>
      <c r="I68" s="41">
        <f t="shared" si="0"/>
        <v>488.52799999999996</v>
      </c>
      <c r="J68" s="41">
        <f>SUM(J64:J67)</f>
        <v>651.37066666666658</v>
      </c>
      <c r="K68" s="8" t="s">
        <v>61</v>
      </c>
    </row>
    <row r="69" spans="3:11" x14ac:dyDescent="0.2">
      <c r="C69" s="1"/>
      <c r="D69" s="1"/>
      <c r="E69" s="1"/>
      <c r="F69" s="1"/>
      <c r="G69" s="1"/>
      <c r="H69" s="1"/>
      <c r="I69" s="1"/>
    </row>
    <row r="70" spans="3:11" x14ac:dyDescent="0.2">
      <c r="C70" s="1"/>
      <c r="D70" s="1"/>
      <c r="E70" s="1"/>
      <c r="F70" s="1"/>
      <c r="G70" s="1"/>
      <c r="H70" s="1"/>
      <c r="I70" s="1"/>
    </row>
    <row r="71" spans="3:11" ht="15.75" x14ac:dyDescent="0.25">
      <c r="C71" s="61" t="s">
        <v>69</v>
      </c>
      <c r="D71" s="1"/>
      <c r="E71" s="1"/>
      <c r="F71" s="1" t="s">
        <v>70</v>
      </c>
      <c r="G71" s="1"/>
      <c r="H71" s="1"/>
      <c r="I71" s="1"/>
    </row>
    <row r="72" spans="3:11" x14ac:dyDescent="0.2">
      <c r="C72" s="1"/>
      <c r="D72" s="1"/>
      <c r="E72" s="1"/>
      <c r="F72" s="1"/>
      <c r="G72" s="1"/>
      <c r="H72" s="1"/>
      <c r="I72" s="1"/>
    </row>
    <row r="73" spans="3:11" x14ac:dyDescent="0.2">
      <c r="C73" s="1"/>
      <c r="D73" s="36"/>
      <c r="E73" s="37"/>
      <c r="F73" s="37"/>
      <c r="G73" s="30" t="s">
        <v>170</v>
      </c>
      <c r="H73" s="1"/>
    </row>
    <row r="74" spans="3:11" x14ac:dyDescent="0.2">
      <c r="C74" s="1"/>
      <c r="D74" s="7" t="s">
        <v>55</v>
      </c>
      <c r="E74" s="7" t="s">
        <v>54</v>
      </c>
      <c r="F74" s="7" t="s">
        <v>53</v>
      </c>
      <c r="G74" s="7" t="s">
        <v>52</v>
      </c>
      <c r="H74" s="7" t="s">
        <v>51</v>
      </c>
      <c r="I74" s="7" t="s">
        <v>71</v>
      </c>
      <c r="J74" s="85" t="s">
        <v>18</v>
      </c>
    </row>
    <row r="75" spans="3:11" ht="15" x14ac:dyDescent="0.25">
      <c r="C75" s="1"/>
      <c r="D75" s="7">
        <v>6.5</v>
      </c>
      <c r="E75" s="7">
        <v>6.5</v>
      </c>
      <c r="F75" s="7">
        <v>6.5</v>
      </c>
      <c r="G75" s="7">
        <v>6.5</v>
      </c>
      <c r="H75" s="7"/>
      <c r="I75" s="7" t="s">
        <v>159</v>
      </c>
      <c r="J75" s="86" t="s">
        <v>172</v>
      </c>
    </row>
    <row r="76" spans="3:11" x14ac:dyDescent="0.2">
      <c r="C76" s="1"/>
      <c r="D76" s="7"/>
      <c r="E76" s="7"/>
      <c r="F76" s="7"/>
      <c r="G76" s="7"/>
      <c r="H76" s="7">
        <v>600</v>
      </c>
      <c r="I76" s="7" t="s">
        <v>159</v>
      </c>
      <c r="J76" s="8" t="s">
        <v>158</v>
      </c>
    </row>
    <row r="77" spans="3:11" x14ac:dyDescent="0.2">
      <c r="C77" s="1"/>
      <c r="D77" s="7">
        <v>15</v>
      </c>
      <c r="E77" s="7">
        <v>16.5</v>
      </c>
      <c r="F77" s="7">
        <v>16.5</v>
      </c>
      <c r="G77" s="7">
        <v>16.5</v>
      </c>
      <c r="H77" s="7"/>
      <c r="I77" s="7" t="s">
        <v>159</v>
      </c>
      <c r="J77" s="8" t="s">
        <v>160</v>
      </c>
    </row>
    <row r="78" spans="3:11" x14ac:dyDescent="0.2">
      <c r="C78" s="1"/>
      <c r="D78" s="7">
        <v>20</v>
      </c>
      <c r="E78" s="7">
        <v>27</v>
      </c>
      <c r="F78" s="7">
        <v>27</v>
      </c>
      <c r="G78" s="7">
        <v>27</v>
      </c>
      <c r="H78" s="7"/>
      <c r="I78" s="7" t="s">
        <v>159</v>
      </c>
      <c r="J78" s="8" t="s">
        <v>161</v>
      </c>
    </row>
    <row r="79" spans="3:11" x14ac:dyDescent="0.2">
      <c r="C79" s="1"/>
      <c r="D79" s="7">
        <v>12</v>
      </c>
      <c r="E79" s="7">
        <v>14</v>
      </c>
      <c r="F79" s="7">
        <v>14</v>
      </c>
      <c r="G79" s="7">
        <v>16</v>
      </c>
      <c r="H79" s="7"/>
      <c r="I79" s="7" t="s">
        <v>159</v>
      </c>
      <c r="J79" s="8" t="s">
        <v>162</v>
      </c>
    </row>
    <row r="80" spans="3:11" x14ac:dyDescent="0.2">
      <c r="C80" s="1"/>
      <c r="D80" s="7">
        <v>15</v>
      </c>
      <c r="E80" s="7">
        <v>17</v>
      </c>
      <c r="F80" s="7">
        <v>18</v>
      </c>
      <c r="G80" s="7">
        <v>19</v>
      </c>
      <c r="H80" s="7"/>
      <c r="I80" s="7"/>
      <c r="J80" s="8" t="s">
        <v>157</v>
      </c>
    </row>
    <row r="81" spans="3:10" x14ac:dyDescent="0.2">
      <c r="C81" s="1"/>
      <c r="D81" s="7">
        <v>16</v>
      </c>
      <c r="E81" s="7">
        <v>16</v>
      </c>
      <c r="F81" s="7">
        <v>20</v>
      </c>
      <c r="G81" s="7">
        <v>20</v>
      </c>
      <c r="H81" s="7"/>
      <c r="I81" s="7" t="s">
        <v>159</v>
      </c>
      <c r="J81" s="8" t="s">
        <v>163</v>
      </c>
    </row>
    <row r="82" spans="3:10" x14ac:dyDescent="0.2">
      <c r="C82" s="1"/>
      <c r="D82" s="7">
        <f>SUM(D76:D81)</f>
        <v>78</v>
      </c>
      <c r="E82" s="7">
        <f>SUM(E76:E81)</f>
        <v>90.5</v>
      </c>
      <c r="F82" s="7">
        <f>SUM(F76:F81)</f>
        <v>95.5</v>
      </c>
      <c r="G82" s="7">
        <f>SUM(G76:G81)</f>
        <v>98.5</v>
      </c>
      <c r="H82" s="7">
        <f>SUM(H76:H81)</f>
        <v>600</v>
      </c>
      <c r="I82" s="7"/>
      <c r="J82" s="8" t="s">
        <v>167</v>
      </c>
    </row>
    <row r="83" spans="3:10" x14ac:dyDescent="0.2">
      <c r="C83" s="1"/>
      <c r="D83" s="85">
        <v>91.078999999999994</v>
      </c>
      <c r="E83" s="85">
        <v>105.67</v>
      </c>
      <c r="F83" s="85">
        <v>111.51</v>
      </c>
      <c r="G83" s="85">
        <v>115.01600000000001</v>
      </c>
      <c r="H83" s="7">
        <v>700</v>
      </c>
      <c r="I83" s="7"/>
      <c r="J83" s="8" t="s">
        <v>168</v>
      </c>
    </row>
    <row r="84" spans="3:10" x14ac:dyDescent="0.2">
      <c r="C84" s="1"/>
      <c r="D84" s="1"/>
      <c r="E84" s="1"/>
      <c r="F84" s="1"/>
      <c r="G84" s="1"/>
      <c r="H84" s="1"/>
      <c r="I84" s="1"/>
    </row>
    <row r="85" spans="3:10" ht="15.75" x14ac:dyDescent="0.25">
      <c r="C85" s="61" t="s">
        <v>72</v>
      </c>
      <c r="D85" s="1"/>
      <c r="E85" s="1"/>
      <c r="F85" s="1" t="s">
        <v>73</v>
      </c>
      <c r="G85" s="1"/>
      <c r="H85" s="1"/>
      <c r="I85" s="1"/>
    </row>
    <row r="86" spans="3:10" x14ac:dyDescent="0.2">
      <c r="C86" s="1"/>
      <c r="D86" s="1"/>
      <c r="E86" s="1"/>
      <c r="F86" s="1"/>
      <c r="G86" s="1"/>
      <c r="H86" s="1"/>
      <c r="I86" s="1"/>
    </row>
    <row r="87" spans="3:10" x14ac:dyDescent="0.2">
      <c r="C87" s="1"/>
      <c r="D87" s="7" t="s">
        <v>77</v>
      </c>
      <c r="E87" s="7" t="s">
        <v>76</v>
      </c>
      <c r="F87" s="7" t="s">
        <v>75</v>
      </c>
      <c r="G87" s="7" t="s">
        <v>74</v>
      </c>
      <c r="H87" s="1"/>
      <c r="I87" s="1"/>
    </row>
    <row r="88" spans="3:10" x14ac:dyDescent="0.2">
      <c r="C88" s="1"/>
      <c r="D88" s="7"/>
      <c r="E88" s="7">
        <v>7</v>
      </c>
      <c r="F88" s="7">
        <v>6</v>
      </c>
      <c r="G88" s="7" t="s">
        <v>164</v>
      </c>
      <c r="H88" s="1"/>
      <c r="I88" s="1"/>
    </row>
    <row r="89" spans="3:10" ht="15" x14ac:dyDescent="0.25">
      <c r="C89" s="1"/>
      <c r="D89" s="7"/>
      <c r="E89" s="7">
        <v>7</v>
      </c>
      <c r="F89" s="7">
        <v>6</v>
      </c>
      <c r="G89" s="86" t="s">
        <v>171</v>
      </c>
      <c r="H89" s="1"/>
      <c r="I89" s="1"/>
    </row>
    <row r="90" spans="3:10" ht="15" x14ac:dyDescent="0.25">
      <c r="C90" s="1"/>
      <c r="D90" s="7"/>
      <c r="E90" s="7">
        <v>15.2</v>
      </c>
      <c r="F90" s="7">
        <v>13</v>
      </c>
      <c r="G90" s="86" t="s">
        <v>173</v>
      </c>
      <c r="H90" s="1"/>
      <c r="I90" s="1"/>
    </row>
    <row r="91" spans="3:10" x14ac:dyDescent="0.2">
      <c r="C91" s="1"/>
      <c r="D91" s="7"/>
      <c r="E91" s="7">
        <v>17.8</v>
      </c>
      <c r="F91" s="7">
        <v>15.25</v>
      </c>
      <c r="G91" s="7" t="s">
        <v>165</v>
      </c>
      <c r="H91" s="1"/>
      <c r="I91" s="1"/>
    </row>
    <row r="92" spans="3:10" x14ac:dyDescent="0.2">
      <c r="C92" s="1"/>
      <c r="D92" s="7"/>
      <c r="E92" s="7">
        <v>9.34</v>
      </c>
      <c r="F92" s="7">
        <v>8</v>
      </c>
      <c r="G92" s="7" t="s">
        <v>166</v>
      </c>
      <c r="H92" s="1"/>
      <c r="I92" s="1"/>
    </row>
    <row r="93" spans="3:10" ht="15" x14ac:dyDescent="0.25">
      <c r="C93" s="1"/>
      <c r="D93" s="7"/>
      <c r="E93" s="7">
        <v>11.68</v>
      </c>
      <c r="F93" s="7">
        <v>10</v>
      </c>
      <c r="G93" s="79" t="s">
        <v>176</v>
      </c>
      <c r="H93" s="1"/>
      <c r="I93" s="1"/>
    </row>
    <row r="94" spans="3:10" x14ac:dyDescent="0.2">
      <c r="C94" s="1"/>
      <c r="D94" s="7">
        <v>1500</v>
      </c>
      <c r="E94" s="7"/>
      <c r="F94" s="7"/>
      <c r="G94" s="7" t="s">
        <v>126</v>
      </c>
      <c r="H94" s="1"/>
      <c r="I94" s="1"/>
    </row>
    <row r="95" spans="3:10" x14ac:dyDescent="0.2">
      <c r="C95" s="1"/>
      <c r="D95" s="7"/>
      <c r="E95" s="7">
        <v>10</v>
      </c>
      <c r="F95" s="7"/>
      <c r="G95" s="7" t="s">
        <v>127</v>
      </c>
      <c r="H95" s="1"/>
      <c r="I95" s="1"/>
    </row>
    <row r="96" spans="3:10" x14ac:dyDescent="0.2">
      <c r="C96" s="1"/>
      <c r="D96" s="7"/>
      <c r="E96" s="7">
        <v>0</v>
      </c>
      <c r="F96" s="7"/>
      <c r="G96" s="7" t="s">
        <v>128</v>
      </c>
      <c r="H96" s="1"/>
      <c r="I96" s="1"/>
    </row>
    <row r="97" spans="3:14" x14ac:dyDescent="0.2">
      <c r="C97" s="1"/>
      <c r="D97" s="7"/>
      <c r="E97" s="7"/>
      <c r="F97" s="7"/>
      <c r="G97" s="7" t="s">
        <v>129</v>
      </c>
      <c r="H97" s="1" t="s">
        <v>130</v>
      </c>
      <c r="I97" s="1"/>
    </row>
    <row r="98" spans="3:14" x14ac:dyDescent="0.2">
      <c r="C98" s="1"/>
      <c r="D98" s="7"/>
      <c r="E98" s="7"/>
      <c r="F98" s="7"/>
      <c r="G98" s="7"/>
      <c r="H98" s="1"/>
      <c r="I98" s="1"/>
    </row>
    <row r="99" spans="3:14" x14ac:dyDescent="0.2">
      <c r="C99" s="1"/>
      <c r="D99" s="7"/>
      <c r="E99" s="7"/>
      <c r="F99" s="7"/>
      <c r="G99" s="7"/>
      <c r="H99" s="1"/>
      <c r="I99" s="1"/>
    </row>
    <row r="100" spans="3:14" x14ac:dyDescent="0.2">
      <c r="C100" s="1"/>
      <c r="D100" s="7">
        <f>SUM(D88:D99)</f>
        <v>1500</v>
      </c>
      <c r="E100" s="7">
        <f>SUM(E88:E99)</f>
        <v>78.02000000000001</v>
      </c>
      <c r="F100" s="7"/>
      <c r="G100" s="7" t="s">
        <v>78</v>
      </c>
      <c r="H100" s="1"/>
      <c r="I100" s="1"/>
    </row>
    <row r="101" spans="3:14" x14ac:dyDescent="0.2">
      <c r="C101" s="1"/>
      <c r="D101" s="1"/>
      <c r="E101" s="1"/>
      <c r="F101" s="1"/>
      <c r="G101" s="1"/>
      <c r="H101" s="1"/>
      <c r="I101" s="1"/>
    </row>
    <row r="102" spans="3:14" ht="15.75" x14ac:dyDescent="0.25">
      <c r="D102" s="61" t="s">
        <v>105</v>
      </c>
      <c r="E102" s="1"/>
      <c r="F102" s="1"/>
      <c r="G102" s="1" t="s">
        <v>79</v>
      </c>
      <c r="H102" s="1"/>
      <c r="I102" s="1"/>
    </row>
    <row r="103" spans="3:14" x14ac:dyDescent="0.2">
      <c r="D103" s="7" t="s">
        <v>80</v>
      </c>
      <c r="E103" s="7" t="s">
        <v>81</v>
      </c>
      <c r="F103" s="7" t="s">
        <v>82</v>
      </c>
      <c r="G103" s="1"/>
      <c r="H103" s="1"/>
      <c r="I103" s="1"/>
    </row>
    <row r="104" spans="3:14" x14ac:dyDescent="0.2">
      <c r="C104" s="1"/>
      <c r="D104" s="7">
        <v>5</v>
      </c>
      <c r="E104" s="7">
        <f>I4</f>
        <v>8</v>
      </c>
      <c r="F104" s="7">
        <f>E104*D104</f>
        <v>40</v>
      </c>
      <c r="H104" s="73" t="s">
        <v>131</v>
      </c>
      <c r="I104" s="1"/>
    </row>
    <row r="105" spans="3:14" x14ac:dyDescent="0.2">
      <c r="C105" s="1"/>
      <c r="D105" s="1"/>
      <c r="E105" s="1"/>
      <c r="F105" s="1"/>
      <c r="G105" s="1"/>
      <c r="H105" s="1"/>
      <c r="I105" s="1"/>
    </row>
    <row r="106" spans="3:14" ht="15.75" x14ac:dyDescent="0.25">
      <c r="D106" s="74" t="s">
        <v>83</v>
      </c>
      <c r="E106" s="1"/>
      <c r="F106" s="1" t="s">
        <v>84</v>
      </c>
      <c r="G106" s="1"/>
      <c r="H106" s="1"/>
      <c r="J106" s="74" t="s">
        <v>134</v>
      </c>
      <c r="K106" s="1"/>
      <c r="L106" s="1" t="s">
        <v>132</v>
      </c>
      <c r="M106" s="81"/>
      <c r="N106" s="84"/>
    </row>
    <row r="107" spans="3:14" ht="15" thickBot="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3:14" x14ac:dyDescent="0.2">
      <c r="C108" s="1"/>
      <c r="D108" s="45">
        <f>L19</f>
        <v>125.39999999999999</v>
      </c>
      <c r="E108" s="42"/>
      <c r="F108" s="2"/>
      <c r="G108" s="3" t="s">
        <v>85</v>
      </c>
      <c r="H108" s="1"/>
      <c r="I108" s="1"/>
      <c r="J108" s="45">
        <v>0</v>
      </c>
      <c r="K108" s="42"/>
      <c r="L108" s="2"/>
      <c r="M108" s="3" t="s">
        <v>85</v>
      </c>
    </row>
    <row r="109" spans="3:14" x14ac:dyDescent="0.2">
      <c r="C109" s="1"/>
      <c r="D109" s="46">
        <f>J19</f>
        <v>267</v>
      </c>
      <c r="E109" s="5"/>
      <c r="F109" s="4"/>
      <c r="G109" s="43" t="s">
        <v>86</v>
      </c>
      <c r="H109" s="1"/>
      <c r="I109" s="1"/>
      <c r="J109" s="46">
        <v>0</v>
      </c>
      <c r="K109" s="5"/>
      <c r="L109" s="4"/>
      <c r="M109" s="43" t="s">
        <v>86</v>
      </c>
    </row>
    <row r="110" spans="3:14" x14ac:dyDescent="0.2">
      <c r="C110" s="1"/>
      <c r="D110" s="46">
        <f>I4*150</f>
        <v>1200</v>
      </c>
      <c r="E110" s="4" t="s">
        <v>89</v>
      </c>
      <c r="F110" s="4" t="s">
        <v>88</v>
      </c>
      <c r="G110" s="43" t="s">
        <v>87</v>
      </c>
      <c r="H110" s="1"/>
      <c r="I110" s="1"/>
      <c r="J110" s="46"/>
      <c r="K110" s="4"/>
      <c r="L110" s="4"/>
      <c r="M110" s="43"/>
    </row>
    <row r="111" spans="3:14" x14ac:dyDescent="0.2">
      <c r="C111" s="1"/>
      <c r="D111" s="46">
        <f>(K29+L29)</f>
        <v>963.56000000000006</v>
      </c>
      <c r="E111" s="4" t="s">
        <v>89</v>
      </c>
      <c r="F111" s="4" t="s">
        <v>88</v>
      </c>
      <c r="G111" s="43" t="s">
        <v>16</v>
      </c>
      <c r="H111" s="1"/>
      <c r="I111" s="1"/>
      <c r="J111" s="46">
        <v>0</v>
      </c>
      <c r="K111" s="4" t="s">
        <v>89</v>
      </c>
      <c r="L111" s="4" t="s">
        <v>88</v>
      </c>
      <c r="M111" s="43" t="s">
        <v>16</v>
      </c>
    </row>
    <row r="112" spans="3:14" x14ac:dyDescent="0.2">
      <c r="C112" s="1"/>
      <c r="D112" s="46">
        <f>I4*40</f>
        <v>320</v>
      </c>
      <c r="E112" s="4" t="s">
        <v>89</v>
      </c>
      <c r="F112" s="4" t="s">
        <v>88</v>
      </c>
      <c r="G112" s="43" t="s">
        <v>46</v>
      </c>
      <c r="H112" s="1"/>
      <c r="I112" s="1"/>
      <c r="J112" s="46">
        <f>O4*40</f>
        <v>0</v>
      </c>
      <c r="K112" s="4" t="s">
        <v>89</v>
      </c>
      <c r="L112" s="4" t="s">
        <v>88</v>
      </c>
      <c r="M112" s="43" t="s">
        <v>46</v>
      </c>
    </row>
    <row r="113" spans="3:13" x14ac:dyDescent="0.2">
      <c r="C113" s="1"/>
      <c r="D113" s="46"/>
      <c r="E113" s="4"/>
      <c r="F113" s="4"/>
      <c r="G113" s="43" t="s">
        <v>90</v>
      </c>
      <c r="H113" s="1"/>
      <c r="I113" s="1"/>
      <c r="J113" s="46"/>
      <c r="K113" s="4"/>
      <c r="L113" s="4"/>
      <c r="M113" s="43" t="s">
        <v>90</v>
      </c>
    </row>
    <row r="114" spans="3:13" x14ac:dyDescent="0.2">
      <c r="C114" s="1"/>
      <c r="D114" s="46">
        <f>I4*2.5</f>
        <v>20</v>
      </c>
      <c r="E114" s="4"/>
      <c r="F114" s="4" t="s">
        <v>88</v>
      </c>
      <c r="G114" s="43" t="s">
        <v>91</v>
      </c>
      <c r="H114" s="1"/>
      <c r="I114" s="1"/>
      <c r="J114" s="46">
        <f>O4*2.5</f>
        <v>0</v>
      </c>
      <c r="K114" s="4"/>
      <c r="L114" s="4" t="s">
        <v>88</v>
      </c>
      <c r="M114" s="43" t="s">
        <v>91</v>
      </c>
    </row>
    <row r="115" spans="3:13" x14ac:dyDescent="0.2">
      <c r="C115" s="1"/>
      <c r="D115" s="46"/>
      <c r="E115" s="4"/>
      <c r="F115" s="4"/>
      <c r="G115" s="43" t="s">
        <v>92</v>
      </c>
      <c r="H115" s="1"/>
      <c r="I115" s="1"/>
      <c r="J115" s="46"/>
      <c r="K115" s="4"/>
      <c r="L115" s="4"/>
      <c r="M115" s="43" t="s">
        <v>92</v>
      </c>
    </row>
    <row r="116" spans="3:13" x14ac:dyDescent="0.2">
      <c r="C116" s="1"/>
      <c r="D116" s="46"/>
      <c r="E116" s="4"/>
      <c r="F116" s="4"/>
      <c r="G116" s="43"/>
      <c r="H116" s="1"/>
      <c r="I116" s="1"/>
      <c r="J116" s="46"/>
      <c r="K116" s="4"/>
      <c r="L116" s="4"/>
      <c r="M116" s="43"/>
    </row>
    <row r="117" spans="3:13" ht="15" thickBot="1" x14ac:dyDescent="0.25">
      <c r="C117" s="1"/>
      <c r="D117" s="47">
        <f>SUM(D108:D116)</f>
        <v>2895.96</v>
      </c>
      <c r="E117" s="6"/>
      <c r="F117" s="6"/>
      <c r="G117" s="44" t="s">
        <v>13</v>
      </c>
      <c r="H117" s="1"/>
      <c r="I117" s="1"/>
      <c r="J117" s="47">
        <f>SUM(J108:J116)</f>
        <v>0</v>
      </c>
      <c r="K117" s="6"/>
      <c r="L117" s="6"/>
      <c r="M117" s="44" t="s">
        <v>13</v>
      </c>
    </row>
    <row r="118" spans="3:13" x14ac:dyDescent="0.2">
      <c r="C118" s="1"/>
      <c r="D118" s="1"/>
      <c r="E118" s="1"/>
      <c r="F118" s="1"/>
      <c r="G118" s="1"/>
      <c r="H118" s="1"/>
      <c r="I118" s="1"/>
    </row>
    <row r="119" spans="3:13" x14ac:dyDescent="0.2">
      <c r="C119" s="1"/>
      <c r="D119" s="1"/>
      <c r="E119" s="73" t="s">
        <v>119</v>
      </c>
      <c r="F119" s="1"/>
      <c r="G119" s="1"/>
      <c r="H119" s="1"/>
      <c r="I119" s="1"/>
      <c r="J119" s="1"/>
      <c r="K119" s="73" t="s">
        <v>133</v>
      </c>
    </row>
    <row r="120" spans="3:13" x14ac:dyDescent="0.2">
      <c r="C120" s="1"/>
      <c r="D120" s="1"/>
      <c r="E120" s="73" t="s">
        <v>93</v>
      </c>
      <c r="F120" s="1"/>
      <c r="G120" s="1"/>
      <c r="H120" s="1"/>
      <c r="I120" s="1"/>
      <c r="J120" s="1"/>
      <c r="K120" s="73" t="s">
        <v>120</v>
      </c>
      <c r="L120" s="1"/>
    </row>
    <row r="121" spans="3:13" x14ac:dyDescent="0.2">
      <c r="C121" s="1"/>
      <c r="D121" s="1"/>
      <c r="E121" s="73" t="s">
        <v>120</v>
      </c>
      <c r="F121" s="1"/>
      <c r="G121" s="1"/>
      <c r="H121" s="1"/>
      <c r="I121" s="1"/>
      <c r="J121" s="1"/>
      <c r="K121" s="75" t="s">
        <v>94</v>
      </c>
      <c r="L121" s="1"/>
    </row>
    <row r="122" spans="3:13" x14ac:dyDescent="0.2">
      <c r="C122" s="1"/>
      <c r="D122" s="1"/>
      <c r="E122" s="75" t="s">
        <v>94</v>
      </c>
      <c r="F122" s="1"/>
      <c r="G122" s="1"/>
      <c r="H122" s="1"/>
      <c r="I122" s="1"/>
      <c r="J122" s="1"/>
      <c r="K122" s="73" t="s">
        <v>97</v>
      </c>
      <c r="L122" s="38"/>
    </row>
    <row r="123" spans="3:13" x14ac:dyDescent="0.2">
      <c r="C123" s="1"/>
      <c r="D123" s="1"/>
      <c r="G123" s="1"/>
      <c r="H123" s="1"/>
      <c r="I123" s="1"/>
    </row>
    <row r="124" spans="3:13" x14ac:dyDescent="0.2">
      <c r="C124" s="1"/>
      <c r="D124" s="1"/>
      <c r="E124" s="1"/>
      <c r="F124" s="1"/>
      <c r="G124" s="1"/>
      <c r="H124" s="1"/>
      <c r="I124" s="1"/>
    </row>
    <row r="125" spans="3:13" x14ac:dyDescent="0.2">
      <c r="C125" s="1"/>
      <c r="D125" s="1"/>
      <c r="E125" s="1"/>
      <c r="F125" s="1"/>
      <c r="G125" s="1"/>
      <c r="H125" s="1"/>
      <c r="I125" s="1"/>
    </row>
    <row r="126" spans="3:13" x14ac:dyDescent="0.2">
      <c r="C126" s="1"/>
      <c r="D126" s="1"/>
      <c r="E126" s="1"/>
      <c r="F126" s="1" t="s">
        <v>98</v>
      </c>
      <c r="G126" s="1"/>
      <c r="H126" s="1"/>
      <c r="I126" s="1"/>
    </row>
    <row r="127" spans="3:13" ht="15" thickBot="1" x14ac:dyDescent="0.25">
      <c r="C127" s="1"/>
      <c r="D127" s="1"/>
      <c r="E127" s="1"/>
      <c r="F127" s="1"/>
      <c r="G127" s="1"/>
      <c r="H127" s="1"/>
      <c r="I127" s="1"/>
    </row>
    <row r="128" spans="3:13" ht="15" thickBot="1" x14ac:dyDescent="0.25">
      <c r="C128" s="19" t="s">
        <v>68</v>
      </c>
      <c r="D128" s="20" t="s">
        <v>67</v>
      </c>
      <c r="E128" s="20" t="s">
        <v>66</v>
      </c>
      <c r="F128" s="20" t="s">
        <v>65</v>
      </c>
      <c r="G128" s="20" t="s">
        <v>64</v>
      </c>
      <c r="H128" s="20" t="s">
        <v>63</v>
      </c>
      <c r="I128" s="20" t="s">
        <v>62</v>
      </c>
      <c r="J128" s="50" t="s">
        <v>52</v>
      </c>
      <c r="K128" s="51"/>
    </row>
    <row r="129" spans="3:11" x14ac:dyDescent="0.2">
      <c r="C129" s="52">
        <f>H83/50</f>
        <v>14</v>
      </c>
      <c r="D129" s="48">
        <f>H83/45</f>
        <v>15.555555555555555</v>
      </c>
      <c r="E129" s="48">
        <f>H83/40</f>
        <v>17.5</v>
      </c>
      <c r="F129" s="48">
        <f>H83/35</f>
        <v>20</v>
      </c>
      <c r="G129" s="48">
        <f>H83/30</f>
        <v>23.333333333333332</v>
      </c>
      <c r="H129" s="48">
        <f>H83/25</f>
        <v>28</v>
      </c>
      <c r="I129" s="48">
        <f>H83/20</f>
        <v>35</v>
      </c>
      <c r="J129" s="49">
        <f>H83/15</f>
        <v>46.666666666666664</v>
      </c>
      <c r="K129" s="18" t="s">
        <v>99</v>
      </c>
    </row>
    <row r="130" spans="3:11" x14ac:dyDescent="0.2">
      <c r="C130" s="53">
        <f>D83</f>
        <v>91.078999999999994</v>
      </c>
      <c r="D130" s="40">
        <f>D83</f>
        <v>91.078999999999994</v>
      </c>
      <c r="E130" s="40">
        <f>D83</f>
        <v>91.078999999999994</v>
      </c>
      <c r="F130" s="40">
        <f>E83</f>
        <v>105.67</v>
      </c>
      <c r="G130" s="40">
        <f>E83</f>
        <v>105.67</v>
      </c>
      <c r="H130" s="40">
        <f>F83</f>
        <v>111.51</v>
      </c>
      <c r="I130" s="40">
        <f>F83</f>
        <v>111.51</v>
      </c>
      <c r="J130" s="41">
        <f>G83</f>
        <v>115.01600000000001</v>
      </c>
      <c r="K130" s="10" t="s">
        <v>100</v>
      </c>
    </row>
    <row r="131" spans="3:11" x14ac:dyDescent="0.2">
      <c r="C131" s="53">
        <f>F104+E100+(D100/50)</f>
        <v>148.02000000000001</v>
      </c>
      <c r="D131" s="40">
        <f>F104+E100+(D100/45)</f>
        <v>151.35333333333335</v>
      </c>
      <c r="E131" s="40">
        <f>F104+E100+(D100/40)</f>
        <v>155.52000000000001</v>
      </c>
      <c r="F131" s="40">
        <f>F104+E100+(D100/35)</f>
        <v>160.87714285714287</v>
      </c>
      <c r="G131" s="40">
        <f>F104+E100+(D100/30)</f>
        <v>168.02</v>
      </c>
      <c r="H131" s="40">
        <f>F104+E100+(D100/25)</f>
        <v>178.02</v>
      </c>
      <c r="I131" s="40">
        <f>F104+E100+(D100/20)</f>
        <v>193.02</v>
      </c>
      <c r="J131" s="41">
        <f>F104+E100+(D100/15)</f>
        <v>218.02</v>
      </c>
      <c r="K131" s="10" t="s">
        <v>101</v>
      </c>
    </row>
    <row r="132" spans="3:11" x14ac:dyDescent="0.2">
      <c r="C132" s="53">
        <f>D117/50</f>
        <v>57.919200000000004</v>
      </c>
      <c r="D132" s="40">
        <f>D117/45</f>
        <v>64.354666666666674</v>
      </c>
      <c r="E132" s="40">
        <f>D117/40</f>
        <v>72.399000000000001</v>
      </c>
      <c r="F132" s="40">
        <f>D117/35</f>
        <v>82.741714285714281</v>
      </c>
      <c r="G132" s="40">
        <f>D117/30</f>
        <v>96.531999999999996</v>
      </c>
      <c r="H132" s="40">
        <f>D117/25</f>
        <v>115.83840000000001</v>
      </c>
      <c r="I132" s="40">
        <f>D117/20</f>
        <v>144.798</v>
      </c>
      <c r="J132" s="41">
        <f>D117/15</f>
        <v>193.06399999999999</v>
      </c>
      <c r="K132" s="10" t="s">
        <v>84</v>
      </c>
    </row>
    <row r="133" spans="3:11" ht="15" thickBot="1" x14ac:dyDescent="0.25">
      <c r="C133" s="54">
        <f t="shared" ref="C133:I133" si="1">SUM(C129:C132)</f>
        <v>311.01819999999998</v>
      </c>
      <c r="D133" s="55">
        <f t="shared" si="1"/>
        <v>322.34255555555558</v>
      </c>
      <c r="E133" s="55">
        <f t="shared" si="1"/>
        <v>336.49799999999999</v>
      </c>
      <c r="F133" s="55">
        <f t="shared" si="1"/>
        <v>369.28885714285718</v>
      </c>
      <c r="G133" s="55">
        <f t="shared" si="1"/>
        <v>393.55533333333329</v>
      </c>
      <c r="H133" s="55">
        <f t="shared" si="1"/>
        <v>433.36839999999995</v>
      </c>
      <c r="I133" s="55">
        <f t="shared" si="1"/>
        <v>484.32799999999997</v>
      </c>
      <c r="J133" s="55">
        <f>SUM(J129:J132)</f>
        <v>572.76666666666665</v>
      </c>
      <c r="K133" s="14" t="s">
        <v>102</v>
      </c>
    </row>
    <row r="134" spans="3:11" x14ac:dyDescent="0.2">
      <c r="C134" s="1"/>
      <c r="D134" s="1"/>
      <c r="E134" s="1"/>
      <c r="F134" s="1"/>
      <c r="G134" s="1"/>
      <c r="H134" s="1"/>
      <c r="I134" s="1"/>
    </row>
    <row r="135" spans="3:11" x14ac:dyDescent="0.2">
      <c r="C135" s="1"/>
      <c r="D135" s="1"/>
      <c r="E135" s="1"/>
      <c r="F135" s="1"/>
      <c r="G135" s="1"/>
      <c r="H135" s="1"/>
      <c r="I135" s="1"/>
    </row>
    <row r="136" spans="3:11" x14ac:dyDescent="0.2">
      <c r="C136" s="1"/>
      <c r="D136" s="1"/>
      <c r="E136" s="1"/>
      <c r="F136" s="1"/>
      <c r="G136" s="1"/>
      <c r="H136" s="1"/>
      <c r="I136" s="1"/>
    </row>
    <row r="137" spans="3:11" ht="18" x14ac:dyDescent="0.25">
      <c r="C137" s="1"/>
      <c r="D137" s="1"/>
      <c r="E137" s="56" t="s">
        <v>106</v>
      </c>
      <c r="F137" s="1"/>
      <c r="G137" s="1"/>
      <c r="H137" s="1"/>
      <c r="I137" s="1"/>
    </row>
    <row r="138" spans="3:11" ht="15" thickBot="1" x14ac:dyDescent="0.25">
      <c r="C138" s="63"/>
      <c r="D138" s="63"/>
      <c r="E138" s="63"/>
      <c r="F138" s="63"/>
      <c r="G138" s="63"/>
      <c r="H138" s="63"/>
      <c r="I138" s="63"/>
      <c r="J138" s="64"/>
      <c r="K138" s="64"/>
    </row>
    <row r="139" spans="3:11" ht="15.75" thickTop="1" thickBot="1" x14ac:dyDescent="0.25">
      <c r="C139" s="29" t="s">
        <v>68</v>
      </c>
      <c r="D139" s="33" t="s">
        <v>67</v>
      </c>
      <c r="E139" s="33" t="s">
        <v>66</v>
      </c>
      <c r="F139" s="33" t="s">
        <v>65</v>
      </c>
      <c r="G139" s="33" t="s">
        <v>64</v>
      </c>
      <c r="H139" s="33" t="s">
        <v>63</v>
      </c>
      <c r="I139" s="33" t="s">
        <v>62</v>
      </c>
      <c r="J139" s="70" t="s">
        <v>52</v>
      </c>
      <c r="K139" s="71"/>
    </row>
    <row r="140" spans="3:11" ht="15" thickTop="1" x14ac:dyDescent="0.2">
      <c r="C140" s="31">
        <f>L20</f>
        <v>392.4</v>
      </c>
      <c r="D140" s="16">
        <f>L20</f>
        <v>392.4</v>
      </c>
      <c r="E140" s="16">
        <f>L20</f>
        <v>392.4</v>
      </c>
      <c r="F140" s="16">
        <f>L20</f>
        <v>392.4</v>
      </c>
      <c r="G140" s="16">
        <f>L20</f>
        <v>392.4</v>
      </c>
      <c r="H140" s="16">
        <f>L20</f>
        <v>392.4</v>
      </c>
      <c r="I140" s="16">
        <f>L20</f>
        <v>392.4</v>
      </c>
      <c r="J140" s="17">
        <f>L20</f>
        <v>392.4</v>
      </c>
      <c r="K140" s="69" t="s">
        <v>107</v>
      </c>
    </row>
    <row r="141" spans="3:11" x14ac:dyDescent="0.2">
      <c r="C141" s="24">
        <f>K29</f>
        <v>536.85</v>
      </c>
      <c r="D141" s="7">
        <f>K29</f>
        <v>536.85</v>
      </c>
      <c r="E141" s="7">
        <f>K29</f>
        <v>536.85</v>
      </c>
      <c r="F141" s="7">
        <f>K29</f>
        <v>536.85</v>
      </c>
      <c r="G141" s="7">
        <f>K29</f>
        <v>536.85</v>
      </c>
      <c r="H141" s="7">
        <f>K29</f>
        <v>536.85</v>
      </c>
      <c r="I141" s="7">
        <f>K29</f>
        <v>536.85</v>
      </c>
      <c r="J141" s="8">
        <f>K29</f>
        <v>536.85</v>
      </c>
      <c r="K141" s="62" t="s">
        <v>108</v>
      </c>
    </row>
    <row r="142" spans="3:11" x14ac:dyDescent="0.2">
      <c r="C142" s="41">
        <f t="shared" ref="C142:J142" si="2">C68</f>
        <v>180.41119999999998</v>
      </c>
      <c r="D142" s="41">
        <f t="shared" si="2"/>
        <v>200.45688888888887</v>
      </c>
      <c r="E142" s="41">
        <f t="shared" si="2"/>
        <v>225.51399999999998</v>
      </c>
      <c r="F142" s="41">
        <f t="shared" si="2"/>
        <v>279.15885714285713</v>
      </c>
      <c r="G142" s="41">
        <f t="shared" si="2"/>
        <v>325.68533333333329</v>
      </c>
      <c r="H142" s="41">
        <f t="shared" si="2"/>
        <v>390.82239999999996</v>
      </c>
      <c r="I142" s="41">
        <f t="shared" si="2"/>
        <v>488.52799999999996</v>
      </c>
      <c r="J142" s="41">
        <f t="shared" si="2"/>
        <v>651.37066666666658</v>
      </c>
      <c r="K142" s="62" t="s">
        <v>109</v>
      </c>
    </row>
    <row r="143" spans="3:11" x14ac:dyDescent="0.2">
      <c r="C143" s="72">
        <f t="shared" ref="C143:J143" si="3">C133</f>
        <v>311.01819999999998</v>
      </c>
      <c r="D143" s="40">
        <f t="shared" si="3"/>
        <v>322.34255555555558</v>
      </c>
      <c r="E143" s="40">
        <f t="shared" si="3"/>
        <v>336.49799999999999</v>
      </c>
      <c r="F143" s="40">
        <f t="shared" si="3"/>
        <v>369.28885714285718</v>
      </c>
      <c r="G143" s="40">
        <f t="shared" si="3"/>
        <v>393.55533333333329</v>
      </c>
      <c r="H143" s="40">
        <f t="shared" si="3"/>
        <v>433.36839999999995</v>
      </c>
      <c r="I143" s="40">
        <f t="shared" si="3"/>
        <v>484.32799999999997</v>
      </c>
      <c r="J143" s="41">
        <f t="shared" si="3"/>
        <v>572.76666666666665</v>
      </c>
      <c r="K143" s="62" t="s">
        <v>110</v>
      </c>
    </row>
    <row r="144" spans="3:11" x14ac:dyDescent="0.2">
      <c r="C144" s="7">
        <f>J117/40</f>
        <v>0</v>
      </c>
      <c r="D144" s="7">
        <f>J117/45</f>
        <v>0</v>
      </c>
      <c r="E144" s="7">
        <f>J117/40</f>
        <v>0</v>
      </c>
      <c r="F144" s="7">
        <f>J117/35</f>
        <v>0</v>
      </c>
      <c r="G144" s="7">
        <f>J117/30</f>
        <v>0</v>
      </c>
      <c r="H144" s="7">
        <f>J117/25</f>
        <v>0</v>
      </c>
      <c r="I144" s="7">
        <f>J117/20</f>
        <v>0</v>
      </c>
      <c r="J144" s="8">
        <f>J117/15</f>
        <v>0</v>
      </c>
      <c r="K144" s="62" t="s">
        <v>135</v>
      </c>
    </row>
    <row r="145" spans="3:11" x14ac:dyDescent="0.2">
      <c r="C145" s="107">
        <f t="shared" ref="C145:J145" si="4">SUM(C140:C144)</f>
        <v>1420.6794</v>
      </c>
      <c r="D145" s="107">
        <f t="shared" si="4"/>
        <v>1452.0494444444444</v>
      </c>
      <c r="E145" s="107">
        <f t="shared" si="4"/>
        <v>1491.2619999999999</v>
      </c>
      <c r="F145" s="107">
        <f t="shared" si="4"/>
        <v>1577.6977142857145</v>
      </c>
      <c r="G145" s="107">
        <f t="shared" si="4"/>
        <v>1648.4906666666666</v>
      </c>
      <c r="H145" s="107">
        <f t="shared" si="4"/>
        <v>1753.4407999999999</v>
      </c>
      <c r="I145" s="107">
        <f t="shared" si="4"/>
        <v>1902.106</v>
      </c>
      <c r="J145" s="107">
        <f t="shared" si="4"/>
        <v>2153.3873333333331</v>
      </c>
      <c r="K145" s="108" t="s">
        <v>111</v>
      </c>
    </row>
    <row r="146" spans="3:11" x14ac:dyDescent="0.2">
      <c r="C146" s="24"/>
      <c r="D146" s="7"/>
      <c r="E146" s="7"/>
      <c r="F146" s="7"/>
      <c r="G146" s="7"/>
      <c r="H146" s="7"/>
      <c r="I146" s="7"/>
      <c r="J146" s="8"/>
      <c r="K146" s="62"/>
    </row>
    <row r="147" spans="3:11" x14ac:dyDescent="0.2">
      <c r="C147" s="24">
        <v>100</v>
      </c>
      <c r="D147" s="7">
        <v>100</v>
      </c>
      <c r="E147" s="7">
        <v>100</v>
      </c>
      <c r="F147" s="7">
        <v>100</v>
      </c>
      <c r="G147" s="7">
        <v>100</v>
      </c>
      <c r="H147" s="7">
        <v>100</v>
      </c>
      <c r="I147" s="7">
        <v>100</v>
      </c>
      <c r="J147" s="8">
        <v>100</v>
      </c>
      <c r="K147" s="62" t="s">
        <v>112</v>
      </c>
    </row>
    <row r="148" spans="3:11" x14ac:dyDescent="0.2">
      <c r="C148" s="8">
        <f t="shared" ref="C148:I148" si="5">C147*0.17</f>
        <v>17</v>
      </c>
      <c r="D148" s="8">
        <f t="shared" si="5"/>
        <v>17</v>
      </c>
      <c r="E148" s="8">
        <f t="shared" si="5"/>
        <v>17</v>
      </c>
      <c r="F148" s="8">
        <f t="shared" si="5"/>
        <v>17</v>
      </c>
      <c r="G148" s="8">
        <f t="shared" si="5"/>
        <v>17</v>
      </c>
      <c r="H148" s="8">
        <f t="shared" si="5"/>
        <v>17</v>
      </c>
      <c r="I148" s="8">
        <f t="shared" si="5"/>
        <v>17</v>
      </c>
      <c r="J148" s="8">
        <f>J147*0.17</f>
        <v>17</v>
      </c>
      <c r="K148" s="62" t="s">
        <v>113</v>
      </c>
    </row>
    <row r="149" spans="3:11" ht="15" thickBot="1" x14ac:dyDescent="0.25">
      <c r="C149" s="28"/>
      <c r="D149" s="32"/>
      <c r="E149" s="32"/>
      <c r="F149" s="32"/>
      <c r="G149" s="32"/>
      <c r="H149" s="32"/>
      <c r="I149" s="32"/>
      <c r="J149" s="65"/>
      <c r="K149" s="66"/>
    </row>
    <row r="150" spans="3:11" ht="15.75" thickTop="1" thickBot="1" x14ac:dyDescent="0.25">
      <c r="C150" s="67">
        <f t="shared" ref="C150:I150" si="6">SUM(C145:C149)</f>
        <v>1537.6794</v>
      </c>
      <c r="D150" s="67">
        <f t="shared" si="6"/>
        <v>1569.0494444444444</v>
      </c>
      <c r="E150" s="67">
        <f t="shared" si="6"/>
        <v>1608.2619999999999</v>
      </c>
      <c r="F150" s="67">
        <f t="shared" si="6"/>
        <v>1694.6977142857145</v>
      </c>
      <c r="G150" s="67">
        <f t="shared" si="6"/>
        <v>1765.4906666666666</v>
      </c>
      <c r="H150" s="110">
        <f t="shared" si="6"/>
        <v>1870.4407999999999</v>
      </c>
      <c r="I150" s="67">
        <f t="shared" si="6"/>
        <v>2019.106</v>
      </c>
      <c r="J150" s="67">
        <f>SUM(J145:J149)</f>
        <v>2270.3873333333331</v>
      </c>
      <c r="K150" s="68" t="s">
        <v>114</v>
      </c>
    </row>
    <row r="151" spans="3:11" ht="15" thickTop="1" x14ac:dyDescent="0.2">
      <c r="C151" s="1"/>
      <c r="D151" s="1"/>
      <c r="E151" s="1"/>
      <c r="F151" s="1"/>
      <c r="G151" s="1"/>
      <c r="H151" s="1"/>
      <c r="I151" s="1"/>
    </row>
    <row r="152" spans="3:11" x14ac:dyDescent="0.2">
      <c r="C152" s="1"/>
      <c r="D152" s="1"/>
      <c r="F152" s="1"/>
      <c r="G152" s="1"/>
      <c r="H152" s="1"/>
      <c r="I152" s="1"/>
    </row>
    <row r="153" spans="3:11" x14ac:dyDescent="0.2">
      <c r="C153" s="1"/>
      <c r="D153" s="1"/>
      <c r="E153" s="1"/>
      <c r="F153" s="1"/>
      <c r="G153" s="1"/>
      <c r="H153" s="1"/>
      <c r="I153" s="1"/>
    </row>
    <row r="154" spans="3:11" ht="15" x14ac:dyDescent="0.25">
      <c r="C154" s="1"/>
      <c r="D154" s="101" t="s">
        <v>185</v>
      </c>
      <c r="E154" s="101"/>
      <c r="F154" s="101"/>
      <c r="G154" s="101"/>
      <c r="H154" s="101"/>
      <c r="I154" s="101"/>
      <c r="J154" s="102"/>
      <c r="K154" s="102"/>
    </row>
    <row r="155" spans="3:11" x14ac:dyDescent="0.2">
      <c r="C155" s="1"/>
      <c r="D155" s="103" t="s">
        <v>179</v>
      </c>
      <c r="E155" s="103"/>
      <c r="F155" s="103"/>
      <c r="G155" s="103"/>
      <c r="H155" s="103"/>
      <c r="I155" s="103"/>
      <c r="J155" s="104"/>
      <c r="K155" s="104"/>
    </row>
    <row r="156" spans="3:11" x14ac:dyDescent="0.2">
      <c r="C156" s="1"/>
      <c r="D156" s="1"/>
      <c r="E156" s="1"/>
      <c r="F156" s="1"/>
      <c r="G156" s="82"/>
      <c r="H156" s="83"/>
      <c r="I156" s="82"/>
      <c r="J156" s="80"/>
    </row>
    <row r="157" spans="3:11" x14ac:dyDescent="0.2">
      <c r="C157" s="105">
        <v>26</v>
      </c>
      <c r="D157" s="105">
        <v>25</v>
      </c>
      <c r="E157" s="7">
        <v>24</v>
      </c>
      <c r="F157" s="7">
        <v>23</v>
      </c>
      <c r="G157" s="94">
        <v>22</v>
      </c>
      <c r="H157" s="94">
        <v>21</v>
      </c>
      <c r="I157" s="94">
        <v>20</v>
      </c>
      <c r="J157" s="95">
        <v>19</v>
      </c>
      <c r="K157" s="96" t="s">
        <v>174</v>
      </c>
    </row>
    <row r="158" spans="3:11" x14ac:dyDescent="0.2">
      <c r="C158" s="106">
        <v>1969</v>
      </c>
      <c r="D158" s="106">
        <v>1969</v>
      </c>
      <c r="E158" s="97">
        <v>1969</v>
      </c>
      <c r="F158" s="97">
        <v>1969</v>
      </c>
      <c r="G158" s="98">
        <v>1969</v>
      </c>
      <c r="H158" s="98">
        <v>1969</v>
      </c>
      <c r="I158" s="98">
        <v>1969</v>
      </c>
      <c r="J158" s="99">
        <v>1969</v>
      </c>
      <c r="K158" s="8" t="s">
        <v>180</v>
      </c>
    </row>
    <row r="159" spans="3:11" x14ac:dyDescent="0.2">
      <c r="C159" s="106">
        <f t="shared" ref="C159:I159" si="7">C158*C157</f>
        <v>51194</v>
      </c>
      <c r="D159" s="106">
        <f t="shared" si="7"/>
        <v>49225</v>
      </c>
      <c r="E159" s="97">
        <f t="shared" si="7"/>
        <v>47256</v>
      </c>
      <c r="F159" s="97">
        <f t="shared" si="7"/>
        <v>45287</v>
      </c>
      <c r="G159" s="97">
        <f t="shared" si="7"/>
        <v>43318</v>
      </c>
      <c r="H159" s="97">
        <f t="shared" si="7"/>
        <v>41349</v>
      </c>
      <c r="I159" s="97">
        <f t="shared" si="7"/>
        <v>39380</v>
      </c>
      <c r="J159" s="99">
        <f>J158*J157</f>
        <v>37411</v>
      </c>
      <c r="K159" s="8" t="s">
        <v>181</v>
      </c>
    </row>
    <row r="160" spans="3:11" x14ac:dyDescent="0.2">
      <c r="C160" s="106">
        <f>H145*C157</f>
        <v>45589.460799999993</v>
      </c>
      <c r="D160" s="106">
        <f>H145*D157</f>
        <v>43836.02</v>
      </c>
      <c r="E160" s="97">
        <f>I145*E157</f>
        <v>45650.544000000002</v>
      </c>
      <c r="F160" s="97">
        <f>I145*F157</f>
        <v>43748.438000000002</v>
      </c>
      <c r="G160" s="97">
        <f>I145*G157</f>
        <v>41846.332000000002</v>
      </c>
      <c r="H160" s="97">
        <f>I145*H157</f>
        <v>39944.226000000002</v>
      </c>
      <c r="I160" s="97">
        <f>I145*I157</f>
        <v>38042.120000000003</v>
      </c>
      <c r="J160" s="99">
        <f>J145*J157</f>
        <v>40914.359333333327</v>
      </c>
      <c r="K160" s="8" t="s">
        <v>182</v>
      </c>
    </row>
    <row r="161" spans="2:11" x14ac:dyDescent="0.2">
      <c r="C161" s="106">
        <f t="shared" ref="C161:I161" si="8">C159-C160</f>
        <v>5604.5392000000065</v>
      </c>
      <c r="D161" s="106">
        <f t="shared" si="8"/>
        <v>5388.9800000000032</v>
      </c>
      <c r="E161" s="97">
        <f t="shared" si="8"/>
        <v>1605.4559999999983</v>
      </c>
      <c r="F161" s="97">
        <f t="shared" si="8"/>
        <v>1538.5619999999981</v>
      </c>
      <c r="G161" s="97">
        <f t="shared" si="8"/>
        <v>1471.6679999999978</v>
      </c>
      <c r="H161" s="97">
        <f t="shared" si="8"/>
        <v>1404.7739999999976</v>
      </c>
      <c r="I161" s="97">
        <f t="shared" si="8"/>
        <v>1337.8799999999974</v>
      </c>
      <c r="J161" s="100">
        <f>J159-J160</f>
        <v>-3503.3593333333265</v>
      </c>
      <c r="K161" s="8" t="s">
        <v>183</v>
      </c>
    </row>
    <row r="162" spans="2:11" x14ac:dyDescent="0.2">
      <c r="C162" s="1"/>
      <c r="D162" s="1"/>
      <c r="E162" s="1"/>
      <c r="F162" s="1"/>
      <c r="G162" s="1"/>
      <c r="H162" s="1"/>
      <c r="I162" s="1"/>
    </row>
    <row r="163" spans="2:11" x14ac:dyDescent="0.2">
      <c r="B163" s="104"/>
      <c r="C163" s="104"/>
      <c r="D163" s="103"/>
      <c r="E163" s="103"/>
      <c r="F163" s="103"/>
      <c r="G163" s="103"/>
      <c r="H163" s="103"/>
      <c r="I163" s="103"/>
      <c r="J163" s="104"/>
      <c r="K163" s="103" t="s">
        <v>184</v>
      </c>
    </row>
    <row r="164" spans="2:11" x14ac:dyDescent="0.2">
      <c r="C164" s="1"/>
      <c r="D164" s="1"/>
      <c r="E164" s="1"/>
      <c r="F164" s="1"/>
      <c r="G164" s="1"/>
      <c r="H164" s="1"/>
      <c r="I164" s="1"/>
    </row>
    <row r="165" spans="2:11" x14ac:dyDescent="0.2">
      <c r="C165" s="1"/>
      <c r="D165" s="1"/>
      <c r="E165" s="1"/>
      <c r="F165" s="1"/>
      <c r="G165" s="1"/>
      <c r="H165" s="1"/>
      <c r="I165" s="1"/>
    </row>
    <row r="166" spans="2:11" x14ac:dyDescent="0.2">
      <c r="C166" s="1"/>
      <c r="D166" s="1"/>
      <c r="E166" s="1"/>
      <c r="F166" s="1"/>
      <c r="G166" s="1"/>
      <c r="H166" s="1"/>
      <c r="I166" s="1"/>
    </row>
    <row r="167" spans="2:11" x14ac:dyDescent="0.2">
      <c r="C167" s="1"/>
      <c r="D167" s="1"/>
      <c r="E167" s="1"/>
      <c r="F167" s="1"/>
      <c r="G167" s="1"/>
      <c r="H167" s="1"/>
      <c r="I167" s="1"/>
    </row>
    <row r="168" spans="2:11" x14ac:dyDescent="0.2">
      <c r="C168" s="1"/>
      <c r="D168" s="1"/>
      <c r="E168" s="1"/>
      <c r="F168" s="1"/>
      <c r="G168" s="1"/>
      <c r="H168" s="1"/>
      <c r="I168" s="1"/>
    </row>
    <row r="169" spans="2:11" x14ac:dyDescent="0.2">
      <c r="C169" s="1"/>
      <c r="D169" s="1"/>
      <c r="E169" s="1"/>
      <c r="F169" s="1"/>
      <c r="G169" s="1"/>
      <c r="H169" s="1"/>
      <c r="I169" s="1"/>
    </row>
    <row r="170" spans="2:11" x14ac:dyDescent="0.2">
      <c r="C170" s="1"/>
      <c r="D170" s="1"/>
      <c r="E170" s="1"/>
      <c r="F170" s="1"/>
      <c r="G170" s="1"/>
      <c r="H170" s="1"/>
      <c r="I170" s="1"/>
    </row>
    <row r="171" spans="2:11" x14ac:dyDescent="0.2">
      <c r="C171" s="1"/>
      <c r="D171" s="1"/>
      <c r="E171" s="1"/>
      <c r="F171" s="1"/>
      <c r="G171" s="1"/>
      <c r="H171" s="1"/>
      <c r="I171" s="1"/>
    </row>
    <row r="172" spans="2:11" x14ac:dyDescent="0.2">
      <c r="C172" s="1"/>
      <c r="D172" s="1"/>
      <c r="E172" s="1"/>
      <c r="F172" s="1"/>
      <c r="G172" s="1"/>
      <c r="H172" s="1"/>
      <c r="I172" s="1"/>
    </row>
    <row r="173" spans="2:11" x14ac:dyDescent="0.2">
      <c r="C173" s="1"/>
      <c r="D173" s="1"/>
      <c r="E173" s="1"/>
      <c r="F173" s="1"/>
      <c r="G173" s="1"/>
      <c r="H173" s="1"/>
      <c r="I173" s="1"/>
    </row>
    <row r="174" spans="2:11" x14ac:dyDescent="0.2">
      <c r="C174" s="1"/>
      <c r="D174" s="1"/>
      <c r="E174" s="1"/>
      <c r="F174" s="1"/>
      <c r="G174" s="1"/>
      <c r="H174" s="1"/>
      <c r="I174" s="1"/>
    </row>
    <row r="175" spans="2:11" x14ac:dyDescent="0.2">
      <c r="C175" s="1"/>
      <c r="D175" s="1"/>
      <c r="E175" s="1"/>
      <c r="F175" s="1"/>
      <c r="G175" s="1"/>
      <c r="H175" s="1"/>
      <c r="I175" s="1"/>
    </row>
    <row r="176" spans="2:11" x14ac:dyDescent="0.2">
      <c r="C176" s="1"/>
      <c r="D176" s="1"/>
      <c r="E176" s="1"/>
      <c r="F176" s="1"/>
      <c r="G176" s="1"/>
      <c r="H176" s="1"/>
      <c r="I176" s="1"/>
    </row>
    <row r="177" spans="3:9" x14ac:dyDescent="0.2">
      <c r="C177" s="1"/>
      <c r="D177" s="1"/>
      <c r="E177" s="1"/>
      <c r="F177" s="1"/>
      <c r="G177" s="1"/>
      <c r="H177" s="1"/>
      <c r="I177" s="1"/>
    </row>
    <row r="178" spans="3:9" x14ac:dyDescent="0.2">
      <c r="C178" s="1"/>
      <c r="D178" s="1"/>
      <c r="E178" s="1"/>
      <c r="F178" s="1"/>
      <c r="G178" s="1"/>
      <c r="H178" s="1"/>
      <c r="I178" s="1"/>
    </row>
    <row r="179" spans="3:9" x14ac:dyDescent="0.2">
      <c r="C179" s="1"/>
      <c r="D179" s="1"/>
      <c r="E179" s="1"/>
      <c r="F179" s="1"/>
      <c r="G179" s="1"/>
      <c r="H179" s="1"/>
      <c r="I179" s="1"/>
    </row>
    <row r="180" spans="3:9" x14ac:dyDescent="0.2">
      <c r="C180" s="1"/>
      <c r="D180" s="1"/>
      <c r="E180" s="1"/>
      <c r="F180" s="1"/>
      <c r="G180" s="1"/>
      <c r="H180" s="1"/>
      <c r="I180" s="1"/>
    </row>
    <row r="181" spans="3:9" x14ac:dyDescent="0.2">
      <c r="C181" s="1"/>
      <c r="D181" s="1"/>
      <c r="E181" s="1"/>
      <c r="F181" s="1"/>
      <c r="G181" s="1"/>
      <c r="H181" s="1"/>
      <c r="I181" s="1"/>
    </row>
    <row r="182" spans="3:9" x14ac:dyDescent="0.2">
      <c r="C182" s="1"/>
      <c r="D182" s="1"/>
      <c r="E182" s="1"/>
      <c r="F182" s="1"/>
      <c r="G182" s="1"/>
      <c r="H182" s="1"/>
      <c r="I182" s="1"/>
    </row>
    <row r="183" spans="3:9" x14ac:dyDescent="0.2">
      <c r="C183" s="1"/>
      <c r="D183" s="1"/>
      <c r="E183" s="1"/>
      <c r="F183" s="1"/>
      <c r="G183" s="1"/>
      <c r="H183" s="1"/>
      <c r="I183" s="1"/>
    </row>
    <row r="184" spans="3:9" x14ac:dyDescent="0.2">
      <c r="C184" s="1"/>
      <c r="D184" s="1"/>
      <c r="E184" s="1"/>
      <c r="F184" s="1"/>
      <c r="G184" s="1"/>
      <c r="H184" s="1"/>
      <c r="I184" s="1"/>
    </row>
    <row r="185" spans="3:9" x14ac:dyDescent="0.2">
      <c r="C185" s="1"/>
      <c r="D185" s="1"/>
      <c r="E185" s="1"/>
      <c r="F185" s="1"/>
      <c r="G185" s="1"/>
      <c r="H185" s="1"/>
      <c r="I185" s="1"/>
    </row>
    <row r="186" spans="3:9" x14ac:dyDescent="0.2">
      <c r="C186" s="1"/>
      <c r="D186" s="1"/>
      <c r="E186" s="1"/>
      <c r="F186" s="1"/>
      <c r="G186" s="1"/>
      <c r="H186" s="1"/>
      <c r="I186" s="1"/>
    </row>
    <row r="187" spans="3:9" x14ac:dyDescent="0.2">
      <c r="C187" s="1"/>
      <c r="D187" s="1"/>
      <c r="E187" s="1"/>
      <c r="F187" s="1"/>
      <c r="G187" s="1"/>
      <c r="H187" s="1"/>
      <c r="I187" s="1"/>
    </row>
    <row r="188" spans="3:9" x14ac:dyDescent="0.2">
      <c r="C188" s="1"/>
      <c r="D188" s="1"/>
      <c r="E188" s="1"/>
      <c r="F188" s="1"/>
      <c r="G188" s="1"/>
      <c r="H188" s="1"/>
      <c r="I188" s="1"/>
    </row>
    <row r="189" spans="3:9" x14ac:dyDescent="0.2">
      <c r="C189" s="1"/>
      <c r="D189" s="1"/>
      <c r="E189" s="1"/>
      <c r="F189" s="1"/>
      <c r="G189" s="1"/>
      <c r="H189" s="1"/>
      <c r="I189" s="1"/>
    </row>
    <row r="190" spans="3:9" x14ac:dyDescent="0.2">
      <c r="C190" s="1"/>
      <c r="D190" s="1"/>
      <c r="E190" s="1"/>
      <c r="F190" s="1"/>
      <c r="G190" s="1"/>
      <c r="H190" s="1"/>
      <c r="I190" s="1"/>
    </row>
    <row r="191" spans="3:9" x14ac:dyDescent="0.2">
      <c r="C191" s="1"/>
      <c r="D191" s="1"/>
      <c r="E191" s="1"/>
      <c r="F191" s="1"/>
      <c r="G191" s="1"/>
      <c r="H191" s="1"/>
      <c r="I191" s="1"/>
    </row>
    <row r="192" spans="3:9" x14ac:dyDescent="0.2">
      <c r="C192" s="1"/>
      <c r="D192" s="1"/>
      <c r="E192" s="1"/>
      <c r="F192" s="1"/>
      <c r="G192" s="1"/>
      <c r="H192" s="1"/>
      <c r="I192" s="1"/>
    </row>
    <row r="193" spans="3:9" x14ac:dyDescent="0.2">
      <c r="C193" s="1"/>
      <c r="D193" s="1"/>
      <c r="E193" s="1"/>
      <c r="F193" s="1"/>
      <c r="G193" s="1"/>
      <c r="H193" s="1"/>
      <c r="I193" s="1"/>
    </row>
    <row r="194" spans="3:9" x14ac:dyDescent="0.2">
      <c r="C194" s="1"/>
      <c r="D194" s="1"/>
      <c r="E194" s="1"/>
      <c r="F194" s="1"/>
      <c r="G194" s="1"/>
      <c r="H194" s="1"/>
      <c r="I194" s="1"/>
    </row>
    <row r="195" spans="3:9" x14ac:dyDescent="0.2">
      <c r="C195" s="1"/>
      <c r="D195" s="1"/>
      <c r="E195" s="1"/>
      <c r="F195" s="1"/>
      <c r="G195" s="1"/>
      <c r="H195" s="1"/>
      <c r="I195" s="1"/>
    </row>
    <row r="196" spans="3:9" x14ac:dyDescent="0.2">
      <c r="C196" s="1"/>
      <c r="D196" s="1"/>
      <c r="E196" s="1"/>
      <c r="F196" s="1"/>
      <c r="G196" s="1"/>
      <c r="H196" s="1"/>
      <c r="I196" s="1"/>
    </row>
    <row r="197" spans="3:9" x14ac:dyDescent="0.2">
      <c r="C197" s="1"/>
      <c r="D197" s="1"/>
      <c r="E197" s="1"/>
      <c r="F197" s="1"/>
      <c r="G197" s="1"/>
      <c r="H197" s="1"/>
      <c r="I197" s="1"/>
    </row>
    <row r="198" spans="3:9" x14ac:dyDescent="0.2">
      <c r="C198" s="1"/>
      <c r="D198" s="1"/>
      <c r="E198" s="1"/>
      <c r="F198" s="1"/>
      <c r="G198" s="1"/>
      <c r="H198" s="1"/>
      <c r="I198" s="1"/>
    </row>
    <row r="199" spans="3:9" x14ac:dyDescent="0.2">
      <c r="C199" s="1"/>
      <c r="D199" s="1"/>
      <c r="E199" s="1"/>
      <c r="F199" s="1"/>
      <c r="G199" s="1"/>
      <c r="H199" s="1"/>
      <c r="I199" s="1"/>
    </row>
    <row r="200" spans="3:9" x14ac:dyDescent="0.2">
      <c r="C200" s="1"/>
      <c r="D200" s="1"/>
      <c r="E200" s="1"/>
      <c r="F200" s="1"/>
      <c r="G200" s="1"/>
      <c r="H200" s="1"/>
      <c r="I200" s="1"/>
    </row>
    <row r="201" spans="3:9" x14ac:dyDescent="0.2">
      <c r="C201" s="1"/>
      <c r="D201" s="1"/>
      <c r="E201" s="1"/>
      <c r="F201" s="1"/>
      <c r="G201" s="1"/>
      <c r="H201" s="1"/>
      <c r="I201" s="1"/>
    </row>
    <row r="202" spans="3:9" x14ac:dyDescent="0.2">
      <c r="C202" s="1"/>
      <c r="D202" s="1"/>
      <c r="E202" s="1"/>
      <c r="F202" s="1"/>
      <c r="G202" s="1"/>
      <c r="H202" s="1"/>
      <c r="I202" s="1"/>
    </row>
    <row r="203" spans="3:9" x14ac:dyDescent="0.2">
      <c r="C203" s="1"/>
      <c r="D203" s="1"/>
      <c r="E203" s="1"/>
      <c r="F203" s="1"/>
      <c r="G203" s="1"/>
      <c r="H203" s="1"/>
      <c r="I203" s="1"/>
    </row>
    <row r="204" spans="3:9" x14ac:dyDescent="0.2">
      <c r="C204" s="1"/>
      <c r="D204" s="1"/>
      <c r="E204" s="1"/>
      <c r="F204" s="1"/>
      <c r="G204" s="1"/>
      <c r="H204" s="1"/>
      <c r="I204" s="1"/>
    </row>
    <row r="205" spans="3:9" x14ac:dyDescent="0.2">
      <c r="C205" s="1"/>
      <c r="D205" s="1"/>
      <c r="E205" s="1"/>
      <c r="F205" s="1"/>
      <c r="G205" s="1"/>
      <c r="H205" s="1"/>
      <c r="I205" s="1"/>
    </row>
    <row r="206" spans="3:9" x14ac:dyDescent="0.2">
      <c r="C206" s="1"/>
      <c r="D206" s="1"/>
      <c r="E206" s="1"/>
      <c r="F206" s="1"/>
      <c r="G206" s="1"/>
      <c r="H206" s="1"/>
      <c r="I206" s="1"/>
    </row>
    <row r="207" spans="3:9" x14ac:dyDescent="0.2">
      <c r="C207" s="1"/>
      <c r="D207" s="1"/>
      <c r="E207" s="1"/>
      <c r="F207" s="1"/>
      <c r="G207" s="1"/>
      <c r="H207" s="1"/>
      <c r="I207" s="1"/>
    </row>
    <row r="208" spans="3:9" x14ac:dyDescent="0.2">
      <c r="C208" s="1"/>
      <c r="D208" s="1"/>
      <c r="E208" s="1"/>
      <c r="F208" s="1"/>
      <c r="G208" s="1"/>
      <c r="H208" s="1"/>
      <c r="I208" s="1"/>
    </row>
    <row r="209" spans="3:9" x14ac:dyDescent="0.2">
      <c r="C209" s="1"/>
      <c r="D209" s="1"/>
      <c r="E209" s="1"/>
      <c r="F209" s="1"/>
      <c r="G209" s="1"/>
      <c r="H209" s="1"/>
      <c r="I209" s="1"/>
    </row>
    <row r="210" spans="3:9" x14ac:dyDescent="0.2">
      <c r="C210" s="1"/>
      <c r="D210" s="1"/>
      <c r="E210" s="1"/>
      <c r="F210" s="1"/>
      <c r="G210" s="1"/>
      <c r="H210" s="1"/>
      <c r="I210" s="1"/>
    </row>
    <row r="211" spans="3:9" x14ac:dyDescent="0.2">
      <c r="C211" s="1"/>
      <c r="D211" s="1"/>
      <c r="E211" s="1"/>
      <c r="F211" s="1"/>
      <c r="G211" s="1"/>
      <c r="H211" s="1"/>
      <c r="I211" s="1"/>
    </row>
    <row r="212" spans="3:9" x14ac:dyDescent="0.2">
      <c r="C212" s="1"/>
      <c r="D212" s="1"/>
      <c r="E212" s="1"/>
      <c r="F212" s="1"/>
      <c r="G212" s="1"/>
      <c r="H212" s="1"/>
      <c r="I212" s="1"/>
    </row>
    <row r="213" spans="3:9" x14ac:dyDescent="0.2">
      <c r="C213" s="1"/>
      <c r="D213" s="1"/>
      <c r="E213" s="1"/>
      <c r="F213" s="1"/>
      <c r="G213" s="1"/>
      <c r="H213" s="1"/>
      <c r="I213" s="1"/>
    </row>
    <row r="214" spans="3:9" x14ac:dyDescent="0.2">
      <c r="C214" s="1"/>
      <c r="D214" s="1"/>
      <c r="E214" s="1"/>
      <c r="F214" s="1"/>
      <c r="G214" s="1"/>
      <c r="H214" s="1"/>
      <c r="I214" s="1"/>
    </row>
    <row r="215" spans="3:9" x14ac:dyDescent="0.2">
      <c r="C215" s="1"/>
      <c r="D215" s="1"/>
      <c r="E215" s="1"/>
      <c r="F215" s="1"/>
      <c r="G215" s="1"/>
      <c r="H215" s="1"/>
      <c r="I215" s="1"/>
    </row>
    <row r="216" spans="3:9" x14ac:dyDescent="0.2">
      <c r="C216" s="1"/>
      <c r="D216" s="1"/>
      <c r="E216" s="1"/>
      <c r="F216" s="1"/>
      <c r="G216" s="1"/>
      <c r="H216" s="1"/>
      <c r="I216" s="1"/>
    </row>
    <row r="217" spans="3:9" x14ac:dyDescent="0.2">
      <c r="C217" s="1"/>
      <c r="D217" s="1"/>
      <c r="E217" s="1"/>
      <c r="F217" s="1"/>
      <c r="G217" s="1"/>
      <c r="H217" s="1"/>
      <c r="I217" s="1"/>
    </row>
    <row r="218" spans="3:9" x14ac:dyDescent="0.2">
      <c r="C218" s="1"/>
      <c r="D218" s="1"/>
      <c r="E218" s="1"/>
      <c r="F218" s="1"/>
      <c r="G218" s="1"/>
      <c r="H218" s="1"/>
      <c r="I218" s="1"/>
    </row>
    <row r="219" spans="3:9" x14ac:dyDescent="0.2">
      <c r="C219" s="1"/>
      <c r="D219" s="1"/>
      <c r="E219" s="1"/>
      <c r="F219" s="1"/>
      <c r="G219" s="1"/>
      <c r="H219" s="1"/>
      <c r="I219" s="1"/>
    </row>
    <row r="220" spans="3:9" x14ac:dyDescent="0.2">
      <c r="C220" s="1"/>
      <c r="D220" s="1"/>
      <c r="E220" s="1"/>
      <c r="F220" s="1"/>
      <c r="G220" s="1"/>
      <c r="H220" s="1"/>
      <c r="I220" s="1"/>
    </row>
    <row r="221" spans="3:9" x14ac:dyDescent="0.2">
      <c r="C221" s="1"/>
      <c r="D221" s="1"/>
      <c r="E221" s="1"/>
      <c r="F221" s="1"/>
      <c r="G221" s="1"/>
      <c r="H221" s="1"/>
      <c r="I221" s="1"/>
    </row>
    <row r="222" spans="3:9" x14ac:dyDescent="0.2">
      <c r="C222" s="1"/>
      <c r="D222" s="1"/>
      <c r="E222" s="1"/>
      <c r="F222" s="1"/>
      <c r="G222" s="1"/>
      <c r="H222" s="1"/>
      <c r="I222" s="1"/>
    </row>
    <row r="223" spans="3:9" x14ac:dyDescent="0.2">
      <c r="C223" s="1"/>
      <c r="D223" s="1"/>
      <c r="E223" s="1"/>
      <c r="F223" s="1"/>
      <c r="G223" s="1"/>
      <c r="H223" s="1"/>
      <c r="I223" s="1"/>
    </row>
    <row r="224" spans="3:9" x14ac:dyDescent="0.2">
      <c r="C224" s="1"/>
      <c r="D224" s="1"/>
      <c r="E224" s="1"/>
      <c r="F224" s="1"/>
      <c r="G224" s="1"/>
      <c r="H224" s="1"/>
      <c r="I224" s="1"/>
    </row>
    <row r="225" spans="3:9" x14ac:dyDescent="0.2">
      <c r="C225" s="1"/>
      <c r="D225" s="1"/>
      <c r="E225" s="1"/>
      <c r="F225" s="1"/>
      <c r="G225" s="1"/>
      <c r="H225" s="1"/>
      <c r="I225" s="1"/>
    </row>
    <row r="226" spans="3:9" x14ac:dyDescent="0.2">
      <c r="C226" s="1"/>
      <c r="D226" s="1"/>
      <c r="E226" s="1"/>
      <c r="F226" s="1"/>
      <c r="G226" s="1"/>
      <c r="H226" s="1"/>
      <c r="I226" s="1"/>
    </row>
    <row r="227" spans="3:9" x14ac:dyDescent="0.2">
      <c r="C227" s="1"/>
      <c r="D227" s="1"/>
      <c r="E227" s="1"/>
      <c r="F227" s="1"/>
      <c r="G227" s="1"/>
      <c r="H227" s="1"/>
      <c r="I227" s="1"/>
    </row>
    <row r="228" spans="3:9" x14ac:dyDescent="0.2">
      <c r="C228" s="1"/>
      <c r="D228" s="1"/>
      <c r="E228" s="1"/>
      <c r="F228" s="1"/>
      <c r="G228" s="1"/>
      <c r="H228" s="1"/>
      <c r="I228" s="1"/>
    </row>
    <row r="229" spans="3:9" x14ac:dyDescent="0.2">
      <c r="C229" s="1"/>
      <c r="D229" s="1"/>
      <c r="E229" s="1"/>
      <c r="F229" s="1"/>
      <c r="G229" s="1"/>
      <c r="H229" s="1"/>
      <c r="I229" s="1"/>
    </row>
    <row r="230" spans="3:9" x14ac:dyDescent="0.2">
      <c r="C230" s="1"/>
      <c r="D230" s="1"/>
      <c r="E230" s="1"/>
      <c r="F230" s="1"/>
      <c r="G230" s="1"/>
      <c r="H230" s="1"/>
      <c r="I230" s="1"/>
    </row>
    <row r="231" spans="3:9" x14ac:dyDescent="0.2">
      <c r="C231" s="1"/>
      <c r="D231" s="1"/>
      <c r="E231" s="1"/>
      <c r="F231" s="1"/>
      <c r="G231" s="1"/>
      <c r="H231" s="1"/>
      <c r="I231" s="1"/>
    </row>
    <row r="232" spans="3:9" x14ac:dyDescent="0.2">
      <c r="C232" s="1"/>
      <c r="D232" s="1"/>
      <c r="E232" s="1"/>
      <c r="F232" s="1"/>
      <c r="G232" s="1"/>
      <c r="H232" s="1"/>
      <c r="I232" s="1"/>
    </row>
    <row r="233" spans="3:9" x14ac:dyDescent="0.2">
      <c r="C233" s="1"/>
      <c r="D233" s="1"/>
      <c r="E233" s="1"/>
      <c r="F233" s="1"/>
      <c r="G233" s="1"/>
      <c r="H233" s="1"/>
      <c r="I233" s="1"/>
    </row>
    <row r="234" spans="3:9" x14ac:dyDescent="0.2">
      <c r="C234" s="1"/>
      <c r="D234" s="1"/>
      <c r="E234" s="1"/>
      <c r="F234" s="1"/>
      <c r="G234" s="1"/>
      <c r="H234" s="1"/>
      <c r="I234" s="1"/>
    </row>
    <row r="235" spans="3:9" x14ac:dyDescent="0.2">
      <c r="C235" s="1"/>
      <c r="D235" s="1"/>
      <c r="E235" s="1"/>
      <c r="F235" s="1"/>
      <c r="G235" s="1"/>
      <c r="H235" s="1"/>
      <c r="I235" s="1"/>
    </row>
    <row r="236" spans="3:9" x14ac:dyDescent="0.2">
      <c r="C236" s="1"/>
      <c r="D236" s="1"/>
      <c r="E236" s="1"/>
      <c r="F236" s="1"/>
      <c r="G236" s="1"/>
      <c r="H236" s="1"/>
      <c r="I236" s="1"/>
    </row>
    <row r="237" spans="3:9" x14ac:dyDescent="0.2">
      <c r="C237" s="1"/>
      <c r="D237" s="1"/>
      <c r="E237" s="1"/>
      <c r="F237" s="1"/>
      <c r="G237" s="1"/>
      <c r="H237" s="1"/>
      <c r="I237" s="1"/>
    </row>
    <row r="238" spans="3:9" x14ac:dyDescent="0.2">
      <c r="C238" s="1"/>
      <c r="D238" s="1"/>
      <c r="E238" s="1"/>
      <c r="F238" s="1"/>
      <c r="G238" s="1"/>
      <c r="H238" s="1"/>
      <c r="I238" s="1"/>
    </row>
    <row r="239" spans="3:9" x14ac:dyDescent="0.2">
      <c r="C239" s="1"/>
      <c r="D239" s="1"/>
      <c r="E239" s="1"/>
      <c r="F239" s="1"/>
      <c r="G239" s="1"/>
      <c r="H239" s="1"/>
      <c r="I239" s="1"/>
    </row>
    <row r="240" spans="3:9" x14ac:dyDescent="0.2">
      <c r="C240" s="1"/>
      <c r="D240" s="1"/>
      <c r="E240" s="1"/>
      <c r="F240" s="1"/>
      <c r="G240" s="1"/>
      <c r="H240" s="1"/>
      <c r="I240" s="1"/>
    </row>
    <row r="241" spans="3:9" x14ac:dyDescent="0.2">
      <c r="C241" s="1"/>
      <c r="D241" s="1"/>
      <c r="E241" s="1"/>
      <c r="F241" s="1"/>
      <c r="G241" s="1"/>
      <c r="H241" s="1"/>
      <c r="I241" s="1"/>
    </row>
    <row r="242" spans="3:9" x14ac:dyDescent="0.2">
      <c r="C242" s="1"/>
      <c r="D242" s="1"/>
      <c r="E242" s="1"/>
      <c r="F242" s="1"/>
      <c r="G242" s="1"/>
      <c r="H242" s="1"/>
      <c r="I242" s="1"/>
    </row>
    <row r="243" spans="3:9" x14ac:dyDescent="0.2">
      <c r="C243" s="1"/>
      <c r="D243" s="1"/>
      <c r="E243" s="1"/>
      <c r="F243" s="1"/>
      <c r="G243" s="1"/>
      <c r="H243" s="1"/>
      <c r="I243" s="1"/>
    </row>
    <row r="244" spans="3:9" x14ac:dyDescent="0.2">
      <c r="C244" s="1"/>
      <c r="D244" s="1"/>
      <c r="E244" s="1"/>
      <c r="F244" s="1"/>
      <c r="G244" s="1"/>
      <c r="H244" s="1"/>
      <c r="I244" s="1"/>
    </row>
    <row r="245" spans="3:9" x14ac:dyDescent="0.2">
      <c r="C245" s="1"/>
      <c r="D245" s="1"/>
      <c r="E245" s="1"/>
      <c r="F245" s="1"/>
      <c r="G245" s="1"/>
      <c r="H245" s="1"/>
      <c r="I245" s="1"/>
    </row>
    <row r="246" spans="3:9" x14ac:dyDescent="0.2">
      <c r="C246" s="1"/>
      <c r="D246" s="1"/>
      <c r="E246" s="1"/>
      <c r="F246" s="1"/>
      <c r="G246" s="1"/>
      <c r="H246" s="1"/>
      <c r="I246" s="1"/>
    </row>
    <row r="247" spans="3:9" x14ac:dyDescent="0.2">
      <c r="C247" s="1"/>
      <c r="D247" s="1"/>
      <c r="E247" s="1"/>
      <c r="F247" s="1"/>
      <c r="G247" s="1"/>
      <c r="H247" s="1"/>
      <c r="I247" s="1"/>
    </row>
    <row r="248" spans="3:9" x14ac:dyDescent="0.2">
      <c r="C248" s="1"/>
      <c r="D248" s="1"/>
      <c r="E248" s="1"/>
      <c r="F248" s="1"/>
      <c r="G248" s="1"/>
      <c r="H248" s="1"/>
      <c r="I248" s="1"/>
    </row>
    <row r="249" spans="3:9" x14ac:dyDescent="0.2">
      <c r="C249" s="1"/>
      <c r="D249" s="1"/>
      <c r="E249" s="1"/>
      <c r="F249" s="1"/>
      <c r="G249" s="1"/>
      <c r="H249" s="1"/>
      <c r="I249" s="1"/>
    </row>
    <row r="250" spans="3:9" x14ac:dyDescent="0.2">
      <c r="C250" s="1"/>
      <c r="D250" s="1"/>
      <c r="E250" s="1"/>
      <c r="F250" s="1"/>
      <c r="G250" s="1"/>
      <c r="H250" s="1"/>
      <c r="I250" s="1"/>
    </row>
    <row r="251" spans="3:9" x14ac:dyDescent="0.2">
      <c r="C251" s="1"/>
      <c r="D251" s="1"/>
      <c r="E251" s="1"/>
      <c r="F251" s="1"/>
      <c r="G251" s="1"/>
      <c r="H251" s="1"/>
      <c r="I251" s="1"/>
    </row>
    <row r="252" spans="3:9" x14ac:dyDescent="0.2">
      <c r="C252" s="1"/>
      <c r="D252" s="1"/>
      <c r="E252" s="1"/>
      <c r="F252" s="1"/>
      <c r="G252" s="1"/>
      <c r="H252" s="1"/>
      <c r="I252" s="1"/>
    </row>
    <row r="253" spans="3:9" x14ac:dyDescent="0.2">
      <c r="C253" s="1"/>
      <c r="D253" s="1"/>
      <c r="E253" s="1"/>
      <c r="F253" s="1"/>
      <c r="G253" s="1"/>
      <c r="H253" s="1"/>
      <c r="I253" s="1"/>
    </row>
    <row r="254" spans="3:9" x14ac:dyDescent="0.2">
      <c r="C254" s="1"/>
      <c r="D254" s="1"/>
      <c r="E254" s="1"/>
      <c r="F254" s="1"/>
      <c r="G254" s="1"/>
      <c r="H254" s="1"/>
      <c r="I254" s="1"/>
    </row>
    <row r="255" spans="3:9" x14ac:dyDescent="0.2">
      <c r="C255" s="1"/>
      <c r="D255" s="1"/>
      <c r="E255" s="1"/>
      <c r="F255" s="1"/>
      <c r="G255" s="1"/>
      <c r="H255" s="1"/>
      <c r="I255" s="1"/>
    </row>
    <row r="256" spans="3:9" x14ac:dyDescent="0.2">
      <c r="C256" s="1"/>
      <c r="D256" s="1"/>
      <c r="E256" s="1"/>
      <c r="F256" s="1"/>
      <c r="G256" s="1"/>
      <c r="H256" s="1"/>
      <c r="I256" s="1"/>
    </row>
    <row r="257" spans="3:9" x14ac:dyDescent="0.2">
      <c r="C257" s="1"/>
      <c r="D257" s="1"/>
      <c r="E257" s="1"/>
      <c r="F257" s="1"/>
      <c r="G257" s="1"/>
      <c r="H257" s="1"/>
      <c r="I257" s="1"/>
    </row>
    <row r="258" spans="3:9" x14ac:dyDescent="0.2">
      <c r="C258" s="1"/>
      <c r="D258" s="1"/>
      <c r="E258" s="1"/>
      <c r="F258" s="1"/>
      <c r="G258" s="1"/>
      <c r="H258" s="1"/>
      <c r="I258" s="1"/>
    </row>
    <row r="259" spans="3:9" x14ac:dyDescent="0.2">
      <c r="C259" s="1"/>
      <c r="D259" s="1"/>
      <c r="E259" s="1"/>
      <c r="F259" s="1"/>
      <c r="G259" s="1"/>
      <c r="H259" s="1"/>
      <c r="I259" s="1"/>
    </row>
    <row r="260" spans="3:9" x14ac:dyDescent="0.2">
      <c r="C260" s="1"/>
      <c r="D260" s="1"/>
      <c r="E260" s="1"/>
      <c r="F260" s="1"/>
      <c r="G260" s="1"/>
      <c r="H260" s="1"/>
      <c r="I260" s="1"/>
    </row>
    <row r="261" spans="3:9" x14ac:dyDescent="0.2">
      <c r="C261" s="1"/>
      <c r="D261" s="1"/>
      <c r="E261" s="1"/>
      <c r="F261" s="1"/>
      <c r="G261" s="1"/>
      <c r="H261" s="1"/>
      <c r="I261" s="1"/>
    </row>
    <row r="262" spans="3:9" x14ac:dyDescent="0.2">
      <c r="C262" s="1"/>
      <c r="D262" s="1"/>
      <c r="E262" s="1"/>
      <c r="F262" s="1"/>
      <c r="G262" s="1"/>
      <c r="H262" s="1"/>
      <c r="I262" s="1"/>
    </row>
    <row r="263" spans="3:9" x14ac:dyDescent="0.2">
      <c r="C263" s="1"/>
      <c r="D263" s="1"/>
      <c r="E263" s="1"/>
      <c r="F263" s="1"/>
      <c r="G263" s="1"/>
      <c r="H263" s="1"/>
      <c r="I263" s="1"/>
    </row>
    <row r="264" spans="3:9" x14ac:dyDescent="0.2">
      <c r="C264" s="1"/>
      <c r="D264" s="1"/>
      <c r="E264" s="1"/>
      <c r="F264" s="1"/>
      <c r="G264" s="1"/>
      <c r="H264" s="1"/>
      <c r="I264" s="1"/>
    </row>
    <row r="265" spans="3:9" x14ac:dyDescent="0.2">
      <c r="C265" s="1"/>
      <c r="D265" s="1"/>
      <c r="E265" s="1"/>
      <c r="F265" s="1"/>
      <c r="G265" s="1"/>
      <c r="H265" s="1"/>
      <c r="I265" s="1"/>
    </row>
    <row r="266" spans="3:9" x14ac:dyDescent="0.2">
      <c r="C266" s="1"/>
      <c r="D266" s="1"/>
      <c r="E266" s="1"/>
      <c r="F266" s="1"/>
      <c r="G266" s="1"/>
      <c r="H266" s="1"/>
      <c r="I266" s="1"/>
    </row>
    <row r="267" spans="3:9" x14ac:dyDescent="0.2">
      <c r="C267" s="1"/>
      <c r="D267" s="1"/>
      <c r="E267" s="1"/>
      <c r="F267" s="1"/>
      <c r="G267" s="1"/>
      <c r="H267" s="1"/>
      <c r="I267" s="1"/>
    </row>
    <row r="268" spans="3:9" x14ac:dyDescent="0.2">
      <c r="C268" s="1"/>
      <c r="D268" s="1"/>
      <c r="E268" s="1"/>
      <c r="F268" s="1"/>
      <c r="G268" s="1"/>
      <c r="H268" s="1"/>
      <c r="I268" s="1"/>
    </row>
    <row r="269" spans="3:9" x14ac:dyDescent="0.2">
      <c r="C269" s="1"/>
      <c r="D269" s="1"/>
      <c r="E269" s="1"/>
      <c r="F269" s="1"/>
      <c r="G269" s="1"/>
      <c r="H269" s="1"/>
      <c r="I269" s="1"/>
    </row>
    <row r="270" spans="3:9" x14ac:dyDescent="0.2">
      <c r="C270" s="1"/>
      <c r="D270" s="1"/>
      <c r="E270" s="1"/>
      <c r="F270" s="1"/>
      <c r="G270" s="1"/>
      <c r="H270" s="1"/>
      <c r="I270" s="1"/>
    </row>
    <row r="271" spans="3:9" x14ac:dyDescent="0.2">
      <c r="C271" s="1"/>
      <c r="D271" s="1"/>
      <c r="E271" s="1"/>
      <c r="F271" s="1"/>
      <c r="G271" s="1"/>
      <c r="H271" s="1"/>
      <c r="I271" s="1"/>
    </row>
    <row r="272" spans="3:9" x14ac:dyDescent="0.2">
      <c r="C272" s="1"/>
      <c r="D272" s="1"/>
      <c r="E272" s="1"/>
      <c r="F272" s="1"/>
      <c r="G272" s="1"/>
      <c r="H272" s="1"/>
      <c r="I272" s="1"/>
    </row>
    <row r="273" spans="3:9" x14ac:dyDescent="0.2">
      <c r="C273" s="1"/>
      <c r="D273" s="1"/>
      <c r="E273" s="1"/>
      <c r="F273" s="1"/>
      <c r="G273" s="1"/>
      <c r="H273" s="1"/>
      <c r="I273" s="1"/>
    </row>
    <row r="274" spans="3:9" x14ac:dyDescent="0.2">
      <c r="C274" s="1"/>
      <c r="D274" s="1"/>
      <c r="E274" s="1"/>
      <c r="F274" s="1"/>
      <c r="G274" s="1"/>
      <c r="H274" s="1"/>
      <c r="I274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Brodai</dc:creator>
  <cp:lastModifiedBy>Keren Avidan</cp:lastModifiedBy>
  <cp:lastPrinted>2017-05-07T08:00:47Z</cp:lastPrinted>
  <dcterms:created xsi:type="dcterms:W3CDTF">2016-05-30T18:22:10Z</dcterms:created>
  <dcterms:modified xsi:type="dcterms:W3CDTF">2018-07-12T15:53:39Z</dcterms:modified>
</cp:coreProperties>
</file>